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0" yWindow="60" windowWidth="9300" windowHeight="469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<sst xmlns="http://schemas.openxmlformats.org/spreadsheetml/2006/main" count="599" uniqueCount="273">
  <si>
    <t>ОТЧЕТ  ОБ  ИСПОЛНЕНИИ БЮДЖЕТА</t>
  </si>
  <si>
    <t>ГЛАВНОГО РАСПОРЯДИТЕЛЯ, РАСПОРЯДИТЕЛЯ, ПОЛУЧАТЕЛЯ БЮДЖЕТНЫХ СРЕДСТВ,</t>
  </si>
  <si>
    <t xml:space="preserve"> 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</si>
  <si>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</si>
  <si>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</si>
  <si>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Форма по ОКУД   </t>
  </si>
  <si>
    <t>0503127</t>
  </si>
  <si>
    <t xml:space="preserve">Дата   </t>
  </si>
  <si>
    <t xml:space="preserve">по ОКПО   </t>
  </si>
  <si>
    <t>00091184</t>
  </si>
  <si>
    <t xml:space="preserve">Глава по БК   </t>
  </si>
  <si>
    <t>138</t>
  </si>
  <si>
    <t>Наименование бюджета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</si>
  <si>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</si>
  <si>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</si>
  <si>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</si>
  <si>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</si>
  <si>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</si>
  <si>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</si>
  <si>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</si>
  <si>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</si>
  <si>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</si>
  <si>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</si>
  <si>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</si>
  <si>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</si>
  <si>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</si>
  <si>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</si>
  <si>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</si>
  <si>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</si>
  <si>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</si>
  <si>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</si>
  <si>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</si>
  <si>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</si>
  <si>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</si>
  <si>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</si>
  <si>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</si>
  <si>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</si>
  <si>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х</t>
  </si>
  <si>
    <t>в том числе:</t>
  </si>
  <si>
    <t>2. Расходы бюджета</t>
  </si>
  <si>
    <t>Код расхода  
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</si>
  <si>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</si>
  <si>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</si>
  <si>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</si>
  <si>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Заработная плата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</si>
  <si>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</si>
  <si>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</si>
  <si>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</si>
  <si>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</si>
  <si>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</si>
  <si>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материальных запасов</t>
  </si>
  <si>
    <t>Результат исполнения бюджета (дефицит / профицит )</t>
  </si>
  <si>
    <t>450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</si>
  <si>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</si>
  <si>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</si>
  <si>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</si>
  <si>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</si>
  <si>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</si>
  <si>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</si>
  <si>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 xml:space="preserve">   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</si>
  <si>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</si>
  <si>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</si>
  <si>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</si>
  <si>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</si>
  <si>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по расчетам          (стр.810 + 820)</t>
  </si>
  <si>
    <t>800</t>
  </si>
  <si>
    <t>изменение остатков по расчетам с органами, организующими исполнение бюджета
(стр.811 + 812)</t>
  </si>
  <si>
    <t>810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</si>
  <si>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</si>
  <si>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</si>
  <si>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</si>
  <si>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</si>
  <si>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</si>
  <si>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</si>
  <si>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в том числе:</t>
  </si>
  <si>
    <t>увеличение остатков по внутренним расчетам</t>
  </si>
  <si>
    <t>821</t>
  </si>
  <si>
    <t xml:space="preserve">уменьшение остатков по внутренним расчетам </t>
  </si>
  <si>
    <t>822</t>
  </si>
  <si>
    <t>Налоговые и неналоговые доходы</t>
  </si>
  <si>
    <t>компенсационные выплаты на проезд</t>
  </si>
  <si>
    <t>служащих, замещающих государственные и гражданские должности</t>
  </si>
  <si>
    <t>работников по краевой тарифной сетке</t>
  </si>
  <si>
    <t>Иные бюджетные ассигнования</t>
  </si>
  <si>
    <t xml:space="preserve">по ОКТМО   </t>
  </si>
  <si>
    <t>04701000</t>
  </si>
  <si>
    <t xml:space="preserve">Государственная пошлина за государственную регистрацию, а также за совершение прочих юридически значимых действий
</t>
  </si>
  <si>
    <t>Невыясненные поступления, зачисляемые в бюджеты субъектов Российской Федерации</t>
  </si>
  <si>
    <t>Государственная пошлина за действия уполномоченных органов субъектов Российской Федерации, связанные с лицензированием предпринимательской деятельности по управлению многоквартирными домами</t>
  </si>
  <si>
    <t xml:space="preserve">Служба строительного надзора и жилищного контроля Красноярского края </t>
  </si>
  <si>
    <t>Увеличение стоимости основных средств</t>
  </si>
  <si>
    <t>выплаты при служебных командировках и командировках на курсы повышения квалификации</t>
  </si>
  <si>
    <t>Прочие неналоговые доходы бюджетов субъектов Российской Федерации</t>
  </si>
  <si>
    <t>Расходы бюджета  - всего</t>
  </si>
  <si>
    <t>Служба строительного надзора и жилищного контроля Красноярского края</t>
  </si>
  <si>
    <t>связь</t>
  </si>
  <si>
    <t>бюджет Красноярского края</t>
  </si>
  <si>
    <t xml:space="preserve">Периодичность: </t>
  </si>
  <si>
    <t xml:space="preserve">Единица измерения: </t>
  </si>
  <si>
    <t>руб.</t>
  </si>
  <si>
    <t>-</t>
  </si>
  <si>
    <t>увеличение остатков средств, всего</t>
  </si>
  <si>
    <t>уменьшение остатков средств, всего</t>
  </si>
  <si>
    <t>138 0000 0000000000 000</t>
  </si>
  <si>
    <t xml:space="preserve">Руководитель службы 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</si>
  <si>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субъектов Российской Федерации
</t>
  </si>
  <si>
    <t>138 100 00000 00 0000 000</t>
  </si>
  <si>
    <t>138 113 00000 00 0000 000</t>
  </si>
  <si>
    <t>ГРБС</t>
  </si>
  <si>
    <t>Главный распорядитель, распорядитель, получатель бюджетных средств, главный администратор, админи-стратор доходов бюджета, главный администратор, администратор источников финансирования дефицита бюджета</t>
  </si>
  <si>
    <t>138 108 07400 01 0000 110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</si>
  <si>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</si>
  <si>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Страхование</t>
  </si>
  <si>
    <t>138 113 02992 02 0000 130</t>
  </si>
  <si>
    <t>Прочие доходы от компенсации затрат бюджетов субъектов Российской Федерации</t>
  </si>
  <si>
    <t>Государственная пошлина</t>
  </si>
  <si>
    <t>138 108 00000 00 0000 000</t>
  </si>
  <si>
    <t>138 108 07000 01 0000 110</t>
  </si>
  <si>
    <t>Доходы от компенсации затрат государства</t>
  </si>
  <si>
    <t>138 113 02000 00 0000 130</t>
  </si>
  <si>
    <t>138 113 02990 00 0000 130</t>
  </si>
  <si>
    <t>Прочие доходы от компенсации затрат государства</t>
  </si>
  <si>
    <t>М.В. Раткевич</t>
  </si>
  <si>
    <t xml:space="preserve">Прочие неналоговые доходы </t>
  </si>
  <si>
    <t>138 117 00000 00 0000 000</t>
  </si>
  <si>
    <t>Невыясненные поступления</t>
  </si>
  <si>
    <t>138 117 01000 00 0000 180</t>
  </si>
  <si>
    <t>Е.Н. Скрипальщиков</t>
  </si>
  <si>
    <t>138 0113 0000000000 000</t>
  </si>
  <si>
    <t>Другие общегосударственные вопросы</t>
  </si>
  <si>
    <t>138 0113 1600000000 000</t>
  </si>
  <si>
    <t>138 0113 1650000000 000</t>
  </si>
  <si>
    <t>138 0113 1650000210 000</t>
  </si>
  <si>
    <t>Руководство и управление в сфере установленных функций органов государственной власти в рамках подпрограммы «Обеспечение реализации государственной программы и прочие мероприятия» государственной программы Красноярского края «Создание условий для обеспечения доступным и комфортным жильем граждан»</t>
  </si>
  <si>
    <t>138 0113 1650000210 100</t>
  </si>
  <si>
    <t>138 0113 1650000210 120</t>
  </si>
  <si>
    <t>13801131650000210121</t>
  </si>
  <si>
    <t>13801131650000210121211</t>
  </si>
  <si>
    <t>13801131650000210129</t>
  </si>
  <si>
    <t>13801131650000210129213</t>
  </si>
  <si>
    <t>13801131650000210122</t>
  </si>
  <si>
    <t>13801131650000210122212</t>
  </si>
  <si>
    <t>Иные выплаты персоналу государственных (муниципальных) органов, за исключением фонда оплаты труда</t>
  </si>
  <si>
    <t>13801131650000210121266</t>
  </si>
  <si>
    <t>138 0100 0000000000 000</t>
  </si>
  <si>
    <t>Общегосударственные вопросы</t>
  </si>
  <si>
    <t xml:space="preserve">Государственная программа Красноярского края "Создание условий для обеспечения доступным и комфортным жильем граждан"
</t>
  </si>
  <si>
    <t xml:space="preserve">Подпрограмма "Обеспечение реализации государственной программы и прочие мероприятия"
</t>
  </si>
  <si>
    <t>Расходы на выплаты персоналу в целях обеспечения выполнения функций государственными (муниципальными) органами, 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</si>
  <si>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</si>
  <si>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</si>
  <si>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13801131650000210122226</t>
  </si>
  <si>
    <t>13801131650000210122214</t>
  </si>
  <si>
    <t xml:space="preserve">Закупка товаров, работ и услуг для обеспечения государственных (муниципальных) нужд
</t>
  </si>
  <si>
    <t xml:space="preserve">Иные закупки товаров, работ и услуг для обеспечения государственных (муниципальных) нужд
</t>
  </si>
  <si>
    <t>138 0113 1650000210 200</t>
  </si>
  <si>
    <t>138 0113 1650000210 240</t>
  </si>
  <si>
    <t>Прочая закупка товаров, работ и услуг</t>
  </si>
  <si>
    <t>13801131650000210244</t>
  </si>
  <si>
    <t>13801131650000210244221</t>
  </si>
  <si>
    <t>13801131650000210244222</t>
  </si>
  <si>
    <t>13801131650000210244223</t>
  </si>
  <si>
    <t>13801131650000210244224</t>
  </si>
  <si>
    <t>13801131650000210244225</t>
  </si>
  <si>
    <t>13801131650000210244226</t>
  </si>
  <si>
    <t>13801131650000210244227</t>
  </si>
  <si>
    <t>13801131650000210244310</t>
  </si>
  <si>
    <t>13801131650000210244343</t>
  </si>
  <si>
    <t>13801131650000210244346</t>
  </si>
  <si>
    <t>13801131650000210244349</t>
  </si>
  <si>
    <t xml:space="preserve">Социальное обеспечение и иные выплаты населению
</t>
  </si>
  <si>
    <t xml:space="preserve">Исполнение судебных актов
</t>
  </si>
  <si>
    <t xml:space="preserve">Уплата налогов, сборов и иных платежей
</t>
  </si>
  <si>
    <t>138 0113 1650000210 300</t>
  </si>
  <si>
    <t>138 0113 1650000210 320</t>
  </si>
  <si>
    <t>138 0113 1650000210 800</t>
  </si>
  <si>
    <t>138 0113 1650000210 830</t>
  </si>
  <si>
    <t>138 0113 1650000210 850</t>
  </si>
  <si>
    <t>Доходы от оказания платных услуг и компенсации затрат государства</t>
  </si>
  <si>
    <t>13801131650000210244344</t>
  </si>
  <si>
    <t>138 116 01000 01 0000 140</t>
  </si>
  <si>
    <t xml:space="preserve">Административные штрафы, установленные Кодексом Российской Федерации об административных правонарушениях
</t>
  </si>
  <si>
    <t>138 116 01060 01 0000 140</t>
  </si>
  <si>
    <t>138 116 01062 01 0000 140</t>
  </si>
  <si>
    <t>138 116 01070 01 0000 140</t>
  </si>
  <si>
    <t>138 116 01072 01 0000 140</t>
  </si>
  <si>
    <t>138 116 01090 01 0000 140</t>
  </si>
  <si>
    <t>138 116 01092 01 0000 140</t>
  </si>
  <si>
    <t>138 116 01140 01 0000 140</t>
  </si>
  <si>
    <t>138 116 01142 01 0000 140</t>
  </si>
  <si>
    <t>138 0113 1650000210 296</t>
  </si>
  <si>
    <t>138 116 01190 01 0000 140</t>
  </si>
  <si>
    <t>138 116 01193 01 0000 140</t>
  </si>
  <si>
    <t>Прочие неналоговые доходы</t>
  </si>
  <si>
    <t xml:space="preserve">Невыясненные поступления, зачисляемые в бюджеты субъектов Российской Федерации
</t>
  </si>
  <si>
    <t>138 117 01020 02 0000 180</t>
  </si>
  <si>
    <t>138 116 01192 01 0000 140</t>
  </si>
  <si>
    <t>13801131650000210122266</t>
  </si>
  <si>
    <t>138 116 01203 01 0000 140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</si>
  <si>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
</t>
  </si>
  <si>
    <t>138 116 01143 01 0000 140</t>
  </si>
  <si>
    <t>Главный бухгалтер</t>
  </si>
  <si>
    <t>ШТРАФЫ, САНКЦИИ, ВОЗМЕЩЕНИЕ УЩЕРБА</t>
  </si>
  <si>
    <t>138 116 00000 00 0000 000</t>
  </si>
  <si>
    <t>138 116 01130 01 0000 140</t>
  </si>
  <si>
    <t>138 116 01132 01 0000 140</t>
  </si>
  <si>
    <t>138 116 01205 01 0000 140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</si>
  <si>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исполнительной власти субъектов Российской Федерации, включенных в соответствующие перечни, утвержденные высшими должностными лицами (руководителями высших исполнительных органов государственной власти) субъектов Российской Федерации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</si>
  <si>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
</t>
  </si>
  <si>
    <t>138 116 01200 01 0000 140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</si>
  <si>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</si>
  <si>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138 114 00000 00 0000 000</t>
  </si>
  <si>
    <t>138 114 02023 02 0000 440</t>
  </si>
  <si>
    <t>13801131650000210247</t>
  </si>
  <si>
    <t>13801131650000210246</t>
  </si>
  <si>
    <t>Х</t>
  </si>
  <si>
    <t>138 116 01073 01 0000 140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</si>
  <si>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</si>
  <si>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138 116 01133 01 0000 140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</si>
  <si>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</si>
  <si>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13801131650000210244229</t>
  </si>
  <si>
    <t>Плата за предоставление сведений, документов, содержащихся в государственных реестрах (регистрах)</t>
  </si>
  <si>
    <t>138 113 01000 00 0000 130</t>
  </si>
  <si>
    <t xml:space="preserve">138 113 01400 01 0000 130 </t>
  </si>
  <si>
    <t xml:space="preserve">138 113 01410 01 0000 130 </t>
  </si>
  <si>
    <t>Плата за предоставление государственными органами субъектов Российской Федерации, казенными учреждениями субъектов Российской Федерации сведений, документов, содержащихся в государственных реестрах (регистрах), ведение которых осуществляется данными государственными органами, учреждениями</t>
  </si>
  <si>
    <t>139 116 01142 01 0000 140</t>
  </si>
  <si>
    <t>140 116 01142 01 0000 140</t>
  </si>
  <si>
    <t>141 116 01142 01 0000 140</t>
  </si>
  <si>
    <t>142 116 01142 01 0000 140</t>
  </si>
  <si>
    <t>143 116 01142 01 0000 140</t>
  </si>
  <si>
    <t>144 116 01142 01 0000 140</t>
  </si>
  <si>
    <t>145 116 01142 01 0000 140</t>
  </si>
  <si>
    <t>13801131650000210129266</t>
  </si>
  <si>
    <t>Социальные выплаты гражданам, кроме публичных нормативных социальных выплат</t>
  </si>
  <si>
    <t>138 116 10000 00 0000140</t>
  </si>
  <si>
    <t>138 116 10020 02 0000140</t>
  </si>
  <si>
    <t>138 116 10021 02 0000140</t>
  </si>
  <si>
    <t>Платежи по искам о возмещении ущерба, а также платежи, уплачиваемые при добровольном возмещении ущерба, причиненного имуществу, находящегося в собственности субъекта Российской Федерации (за исключением имущества, закрепленного за бюджетными (автономными) учреждениями, унитарными предприятиями субъекта Российской Федерации)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</si>
  <si>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 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</si>
  <si>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</si>
  <si>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контрактом, заключенным государственным органом субъекта Российской Федерации, казенным учреждением субъекта Российской Федерации</t>
  </si>
  <si>
    <t>138 116 07000 00 0000 140</t>
  </si>
  <si>
    <t>138 116 07010 00 0000 140</t>
  </si>
  <si>
    <t>138 11607010 02 0000 140</t>
  </si>
  <si>
    <t>138 0113 1650000210 852</t>
  </si>
  <si>
    <t>Доходы от оказания платных услуг (работ)</t>
  </si>
  <si>
    <t>138 116 10050 00 0000 140</t>
  </si>
  <si>
    <t>Платежи в целях возмещения убытков, причиненных уклонением от заключения государственного контракта</t>
  </si>
  <si>
    <t>Платежи в целях возмещения убытков, причиненных уклонением от заключения с государственным органом субъекта Российской Федерации (казенным учреждением субъекта Российской Федерации) государственного контракта, а также иные денежные средства,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государственного контракта, финансируемого за счет средств дорожного фонда субъекта Российской Федерации)</t>
  </si>
  <si>
    <t>138 0113 1650000210321264</t>
  </si>
  <si>
    <t>138 0113 1650000210 297</t>
  </si>
  <si>
    <t>1380113 1650000210 293</t>
  </si>
  <si>
    <t>на 01 января 2023 г.</t>
  </si>
  <si>
    <r>
      <t xml:space="preserve">месячная, квартальная, </t>
    </r>
    <r>
      <rPr>
        <u val="single"/>
        <sz val="8"/>
        <rFont val="Arial"/>
        <family val="2"/>
      </rPr>
      <t>годовая</t>
    </r>
  </si>
  <si>
    <t>Начальник отдела формирования, контроля и исполнения бюджета</t>
  </si>
  <si>
    <t>23 января 2023 г.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</si>
  <si>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</si>
  <si>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должностными лицами органов исполнительной власти субъектов Российской Федерации, учреждениями субъектов Российской Федерации
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</si>
  <si>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</si>
  <si>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
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</si>
  <si>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
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</si>
  <si>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
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</si>
  <si>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должностными лицами органов исполнительной власти субъектов Российской Федерации, учреждениями субъектов Российской Федерации
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</si>
  <si>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
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</si>
  <si>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должностными лицами органов исполнительной власти субъектов Российской Федерации, учреждениями субъектов Российской Федерации
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</si>
  <si>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</si>
  <si>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</si>
  <si>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</si>
  <si>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</si>
  <si>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>Платежи в целях возмещения причиненного ущерба (убытков)</t>
  </si>
  <si>
    <t>138 116 10056 02 0000 140</t>
  </si>
  <si>
    <t>Возмещение ущерба при возникновении страховых случаев, когда выгодоприобретателями выступают получатели средств бюджета субъекта Российской Федерации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</si>
</sst>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[$-FC19]d\ mmmm\ yyyy\ &quot;г.&quot;"/>
    <numFmt numFmtId="176" formatCode="#,##0.0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  <numFmt numFmtId="182" formatCode="0.000"/>
    <numFmt numFmtId="183" formatCode="0.00000000"/>
    <numFmt numFmtId="184" formatCode="0.0000000"/>
    <numFmt numFmtId="185" formatCode="0.000000"/>
    <numFmt numFmtId="186" formatCode="0.00000"/>
    <numFmt numFmtId="187" formatCode="0.0000"/>
  </numFmts>
  <fonts count="34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1"/>
      <name val="Arial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b/>
      <sz val="11"/>
      <color indexed="45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sz val="11"/>
      <color indexed="46"/>
      <name val="Calibri"/>
      <family val="2"/>
    </font>
    <font>
      <sz val="7.5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3"/>
      <color indexed="45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8"/>
      <color indexed="9"/>
      <name val="Arial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8"/>
      <color theme="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4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9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9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8" borderId="0" applyNumberFormat="0" applyBorder="0" applyAlignment="0" applyProtection="0"/>
    <xf numFmtId="0" fontId="25" fillId="9" borderId="0" applyNumberFormat="0" applyBorder="0" applyAlignment="0" applyProtection="0"/>
    <xf numFmtId="0" fontId="4" fillId="21" borderId="1" applyNumberFormat="0" applyAlignment="0" applyProtection="0"/>
    <xf numFmtId="0" fontId="15" fillId="22" borderId="2" applyNumberFormat="0" applyAlignment="0" applyProtection="0"/>
    <xf numFmtId="0" fontId="26" fillId="22" borderId="1" applyNumberFormat="0" applyAlignment="0" applyProtection="0"/>
    <xf numFmtId="0" fontId="5" fillId="0" borderId="3" applyNumberFormat="0" applyFill="0" applyAlignment="0" applyProtection="0"/>
    <xf numFmtId="0" fontId="17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15" borderId="7" applyNumberFormat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29" fillId="24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5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24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vertical="top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Font="1" applyBorder="1" applyAlignment="1">
      <alignment wrapText="1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14" xfId="0" applyBorder="1" applyAlignment="1">
      <alignment horizontal="centerContinuous" vertical="center"/>
    </xf>
    <xf numFmtId="0" fontId="2" fillId="0" borderId="20" xfId="0" applyFont="1" applyBorder="1" applyAlignment="1">
      <alignment/>
    </xf>
    <xf numFmtId="0" fontId="0" fillId="0" borderId="20" xfId="0" applyBorder="1" applyAlignment="1">
      <alignment/>
    </xf>
    <xf numFmtId="14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21" xfId="0" applyNumberFormat="1" applyBorder="1" applyAlignment="1">
      <alignment/>
    </xf>
    <xf numFmtId="4" fontId="0" fillId="0" borderId="15" xfId="0" applyNumberFormat="1" applyBorder="1" applyAlignment="1">
      <alignment horizontal="right"/>
    </xf>
    <xf numFmtId="4" fontId="0" fillId="26" borderId="21" xfId="0" applyNumberFormat="1" applyFill="1" applyBorder="1" applyAlignment="1">
      <alignment horizontal="right"/>
    </xf>
    <xf numFmtId="4" fontId="0" fillId="26" borderId="15" xfId="0" applyNumberFormat="1" applyFill="1" applyBorder="1" applyAlignment="1">
      <alignment horizontal="right"/>
    </xf>
    <xf numFmtId="4" fontId="0" fillId="26" borderId="17" xfId="0" applyNumberFormat="1" applyFill="1" applyBorder="1" applyAlignment="1">
      <alignment/>
    </xf>
    <xf numFmtId="4" fontId="0" fillId="26" borderId="10" xfId="0" applyNumberFormat="1" applyFill="1" applyBorder="1" applyAlignment="1">
      <alignment/>
    </xf>
    <xf numFmtId="4" fontId="0" fillId="26" borderId="14" xfId="0" applyNumberFormat="1" applyFill="1" applyBorder="1" applyAlignment="1">
      <alignment/>
    </xf>
    <xf numFmtId="4" fontId="0" fillId="26" borderId="14" xfId="0" applyNumberFormat="1" applyFill="1" applyBorder="1" applyAlignment="1">
      <alignment horizontal="right"/>
    </xf>
    <xf numFmtId="49" fontId="0" fillId="0" borderId="22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2" fontId="0" fillId="0" borderId="17" xfId="0" applyNumberFormat="1" applyBorder="1" applyAlignment="1">
      <alignment/>
    </xf>
    <xf numFmtId="4" fontId="0" fillId="0" borderId="0" xfId="0" applyNumberFormat="1" applyAlignment="1">
      <alignment/>
    </xf>
    <xf numFmtId="49" fontId="0" fillId="0" borderId="12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" fontId="0" fillId="26" borderId="21" xfId="0" applyNumberFormat="1" applyFill="1" applyBorder="1" applyAlignment="1">
      <alignment/>
    </xf>
    <xf numFmtId="3" fontId="0" fillId="0" borderId="21" xfId="0" applyNumberFormat="1" applyBorder="1" applyAlignment="1">
      <alignment/>
    </xf>
    <xf numFmtId="0" fontId="0" fillId="0" borderId="25" xfId="0" applyBorder="1" applyAlignment="1">
      <alignment horizontal="left" vertical="top" wrapText="1"/>
    </xf>
    <xf numFmtId="0" fontId="2" fillId="0" borderId="26" xfId="0" applyFont="1" applyBorder="1" applyAlignment="1">
      <alignment wrapText="1"/>
    </xf>
    <xf numFmtId="4" fontId="0" fillId="0" borderId="14" xfId="0" applyNumberFormat="1" applyBorder="1" applyAlignment="1">
      <alignment/>
    </xf>
    <xf numFmtId="4" fontId="0" fillId="0" borderId="27" xfId="0" applyNumberFormat="1" applyBorder="1" applyAlignment="1">
      <alignment/>
    </xf>
    <xf numFmtId="0" fontId="0" fillId="0" borderId="25" xfId="0" applyFont="1" applyBorder="1" applyAlignment="1">
      <alignment horizontal="left" vertical="top" wrapText="1"/>
    </xf>
    <xf numFmtId="49" fontId="0" fillId="0" borderId="21" xfId="0" applyNumberFormat="1" applyFont="1" applyBorder="1" applyAlignment="1">
      <alignment horizontal="left" vertical="top"/>
    </xf>
    <xf numFmtId="49" fontId="0" fillId="0" borderId="28" xfId="0" applyNumberFormat="1" applyFont="1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4" fontId="0" fillId="0" borderId="21" xfId="0" applyNumberFormat="1" applyBorder="1" applyAlignment="1">
      <alignment horizontal="left" vertical="top"/>
    </xf>
    <xf numFmtId="4" fontId="0" fillId="26" borderId="21" xfId="0" applyNumberFormat="1" applyFill="1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4" fontId="0" fillId="0" borderId="28" xfId="0" applyNumberFormat="1" applyBorder="1" applyAlignment="1">
      <alignment horizontal="left" vertical="top"/>
    </xf>
    <xf numFmtId="4" fontId="0" fillId="26" borderId="28" xfId="0" applyNumberFormat="1" applyFill="1" applyBorder="1" applyAlignment="1">
      <alignment horizontal="left" vertical="top"/>
    </xf>
    <xf numFmtId="0" fontId="0" fillId="26" borderId="25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14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4" fontId="0" fillId="0" borderId="14" xfId="0" applyNumberFormat="1" applyBorder="1" applyAlignment="1">
      <alignment horizontal="left" vertical="top"/>
    </xf>
    <xf numFmtId="0" fontId="0" fillId="0" borderId="21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4" fontId="0" fillId="0" borderId="10" xfId="0" applyNumberFormat="1" applyBorder="1" applyAlignment="1">
      <alignment horizontal="left" vertical="top"/>
    </xf>
    <xf numFmtId="0" fontId="0" fillId="0" borderId="0" xfId="0" applyBorder="1" applyAlignment="1">
      <alignment horizontal="centerContinuous" vertical="center" wrapText="1"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2" fontId="0" fillId="0" borderId="15" xfId="0" applyNumberFormat="1" applyBorder="1" applyAlignment="1">
      <alignment horizontal="center" vertical="top"/>
    </xf>
    <xf numFmtId="2" fontId="0" fillId="0" borderId="17" xfId="0" applyNumberFormat="1" applyBorder="1" applyAlignment="1">
      <alignment horizontal="center" vertical="top"/>
    </xf>
    <xf numFmtId="2" fontId="0" fillId="0" borderId="14" xfId="0" applyNumberFormat="1" applyBorder="1" applyAlignment="1">
      <alignment horizontal="center" vertical="top"/>
    </xf>
    <xf numFmtId="4" fontId="0" fillId="0" borderId="14" xfId="0" applyNumberFormat="1" applyBorder="1" applyAlignment="1">
      <alignment horizontal="center" vertical="top"/>
    </xf>
    <xf numFmtId="4" fontId="0" fillId="0" borderId="21" xfId="0" applyNumberFormat="1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4" fontId="0" fillId="0" borderId="17" xfId="0" applyNumberFormat="1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4" fontId="0" fillId="0" borderId="15" xfId="0" applyNumberFormat="1" applyBorder="1" applyAlignment="1">
      <alignment horizontal="center" vertical="top"/>
    </xf>
    <xf numFmtId="2" fontId="0" fillId="0" borderId="34" xfId="0" applyNumberFormat="1" applyBorder="1" applyAlignment="1">
      <alignment horizontal="center" vertical="top"/>
    </xf>
    <xf numFmtId="2" fontId="0" fillId="0" borderId="27" xfId="0" applyNumberFormat="1" applyBorder="1" applyAlignment="1">
      <alignment horizontal="center" vertical="top"/>
    </xf>
    <xf numFmtId="2" fontId="0" fillId="0" borderId="32" xfId="0" applyNumberFormat="1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19" xfId="0" applyFont="1" applyBorder="1" applyAlignment="1">
      <alignment horizontal="center" vertical="top"/>
    </xf>
    <xf numFmtId="0" fontId="0" fillId="0" borderId="35" xfId="0" applyBorder="1" applyAlignment="1">
      <alignment horizontal="center" vertical="top"/>
    </xf>
    <xf numFmtId="4" fontId="0" fillId="0" borderId="0" xfId="0" applyNumberFormat="1" applyBorder="1" applyAlignment="1">
      <alignment/>
    </xf>
    <xf numFmtId="0" fontId="0" fillId="0" borderId="21" xfId="0" applyBorder="1" applyAlignment="1">
      <alignment horizontal="center" vertical="center"/>
    </xf>
    <xf numFmtId="49" fontId="0" fillId="0" borderId="29" xfId="0" applyNumberFormat="1" applyBorder="1" applyAlignment="1">
      <alignment horizontal="center"/>
    </xf>
    <xf numFmtId="4" fontId="0" fillId="26" borderId="28" xfId="0" applyNumberFormat="1" applyFill="1" applyBorder="1" applyAlignment="1">
      <alignment horizontal="right"/>
    </xf>
    <xf numFmtId="4" fontId="0" fillId="0" borderId="21" xfId="0" applyNumberFormat="1" applyBorder="1" applyAlignment="1">
      <alignment horizontal="center"/>
    </xf>
    <xf numFmtId="0" fontId="2" fillId="0" borderId="26" xfId="0" applyFont="1" applyBorder="1" applyAlignment="1">
      <alignment/>
    </xf>
    <xf numFmtId="0" fontId="0" fillId="0" borderId="26" xfId="0" applyFont="1" applyBorder="1" applyAlignment="1">
      <alignment vertical="top" wrapText="1"/>
    </xf>
    <xf numFmtId="0" fontId="0" fillId="0" borderId="36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26" xfId="0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0" fontId="0" fillId="0" borderId="26" xfId="0" applyFont="1" applyBorder="1" applyAlignment="1">
      <alignment horizontal="left" vertical="top" wrapText="1"/>
    </xf>
    <xf numFmtId="0" fontId="0" fillId="0" borderId="37" xfId="0" applyBorder="1" applyAlignment="1">
      <alignment horizontal="center" vertical="top"/>
    </xf>
    <xf numFmtId="4" fontId="0" fillId="0" borderId="33" xfId="0" applyNumberFormat="1" applyBorder="1" applyAlignment="1">
      <alignment horizontal="left" vertical="top"/>
    </xf>
    <xf numFmtId="4" fontId="0" fillId="0" borderId="32" xfId="0" applyNumberFormat="1" applyBorder="1" applyAlignment="1">
      <alignment horizontal="left" vertical="top"/>
    </xf>
    <xf numFmtId="4" fontId="0" fillId="0" borderId="38" xfId="0" applyNumberFormat="1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49" fontId="0" fillId="0" borderId="14" xfId="0" applyNumberFormat="1" applyFont="1" applyBorder="1" applyAlignment="1">
      <alignment horizontal="left" vertical="top"/>
    </xf>
    <xf numFmtId="4" fontId="0" fillId="26" borderId="14" xfId="0" applyNumberFormat="1" applyFill="1" applyBorder="1" applyAlignment="1">
      <alignment horizontal="left" vertical="top"/>
    </xf>
    <xf numFmtId="4" fontId="0" fillId="0" borderId="15" xfId="0" applyNumberFormat="1" applyBorder="1" applyAlignment="1">
      <alignment horizontal="left" vertical="top"/>
    </xf>
    <xf numFmtId="4" fontId="0" fillId="0" borderId="14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4" fontId="0" fillId="0" borderId="34" xfId="0" applyNumberFormat="1" applyBorder="1" applyAlignment="1">
      <alignment horizontal="left" vertical="top"/>
    </xf>
    <xf numFmtId="0" fontId="0" fillId="0" borderId="39" xfId="0" applyBorder="1" applyAlignment="1">
      <alignment horizontal="left" vertical="top"/>
    </xf>
    <xf numFmtId="0" fontId="2" fillId="0" borderId="20" xfId="0" applyFont="1" applyBorder="1" applyAlignment="1">
      <alignment horizontal="right"/>
    </xf>
    <xf numFmtId="0" fontId="0" fillId="26" borderId="0" xfId="0" applyFill="1" applyAlignment="1">
      <alignment/>
    </xf>
    <xf numFmtId="4" fontId="0" fillId="0" borderId="10" xfId="0" applyNumberFormat="1" applyBorder="1" applyAlignment="1">
      <alignment horizontal="center" vertical="top"/>
    </xf>
    <xf numFmtId="4" fontId="0" fillId="0" borderId="28" xfId="0" applyNumberFormat="1" applyBorder="1" applyAlignment="1">
      <alignment horizontal="center" vertical="top"/>
    </xf>
    <xf numFmtId="4" fontId="0" fillId="26" borderId="15" xfId="0" applyNumberFormat="1" applyFill="1" applyBorder="1" applyAlignment="1">
      <alignment horizontal="center"/>
    </xf>
    <xf numFmtId="4" fontId="0" fillId="26" borderId="14" xfId="0" applyNumberFormat="1" applyFill="1" applyBorder="1" applyAlignment="1">
      <alignment horizontal="center"/>
    </xf>
    <xf numFmtId="4" fontId="0" fillId="26" borderId="21" xfId="0" applyNumberFormat="1" applyFill="1" applyBorder="1" applyAlignment="1">
      <alignment horizontal="center"/>
    </xf>
    <xf numFmtId="4" fontId="0" fillId="26" borderId="28" xfId="0" applyNumberFormat="1" applyFill="1" applyBorder="1" applyAlignment="1">
      <alignment horizontal="center"/>
    </xf>
    <xf numFmtId="4" fontId="0" fillId="26" borderId="33" xfId="0" applyNumberFormat="1" applyFill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4" fontId="0" fillId="0" borderId="28" xfId="0" applyNumberFormat="1" applyBorder="1" applyAlignment="1">
      <alignment horizontal="center"/>
    </xf>
    <xf numFmtId="4" fontId="0" fillId="26" borderId="38" xfId="0" applyNumberFormat="1" applyFill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5" xfId="0" applyBorder="1" applyAlignment="1">
      <alignment horizontal="left" wrapText="1"/>
    </xf>
    <xf numFmtId="49" fontId="0" fillId="0" borderId="21" xfId="0" applyNumberFormat="1" applyBorder="1" applyAlignment="1">
      <alignment horizontal="left" vertical="top"/>
    </xf>
    <xf numFmtId="49" fontId="0" fillId="0" borderId="10" xfId="0" applyNumberFormat="1" applyBorder="1" applyAlignment="1">
      <alignment horizontal="left" vertical="top"/>
    </xf>
    <xf numFmtId="49" fontId="0" fillId="0" borderId="14" xfId="0" applyNumberFormat="1" applyBorder="1" applyAlignment="1">
      <alignment horizontal="left" vertical="top"/>
    </xf>
    <xf numFmtId="49" fontId="0" fillId="0" borderId="28" xfId="0" applyNumberFormat="1" applyBorder="1" applyAlignment="1">
      <alignment horizontal="left" vertical="top"/>
    </xf>
    <xf numFmtId="0" fontId="1" fillId="0" borderId="0" xfId="0" applyFont="1" applyAlignment="1">
      <alignment wrapText="1"/>
    </xf>
    <xf numFmtId="0" fontId="0" fillId="0" borderId="25" xfId="0" applyFill="1" applyBorder="1" applyAlignment="1">
      <alignment horizontal="left" wrapText="1"/>
    </xf>
    <xf numFmtId="0" fontId="2" fillId="0" borderId="25" xfId="0" applyFont="1" applyBorder="1" applyAlignment="1">
      <alignment wrapText="1"/>
    </xf>
    <xf numFmtId="0" fontId="0" fillId="0" borderId="21" xfId="0" applyBorder="1" applyAlignment="1">
      <alignment/>
    </xf>
    <xf numFmtId="4" fontId="0" fillId="0" borderId="39" xfId="0" applyNumberFormat="1" applyBorder="1" applyAlignment="1">
      <alignment horizontal="left" vertical="top"/>
    </xf>
    <xf numFmtId="49" fontId="0" fillId="0" borderId="10" xfId="0" applyNumberFormat="1" applyFont="1" applyBorder="1" applyAlignment="1">
      <alignment horizontal="left" vertical="top"/>
    </xf>
    <xf numFmtId="4" fontId="0" fillId="26" borderId="10" xfId="0" applyNumberFormat="1" applyFill="1" applyBorder="1" applyAlignment="1">
      <alignment horizontal="left" vertical="top"/>
    </xf>
    <xf numFmtId="0" fontId="0" fillId="0" borderId="23" xfId="0" applyBorder="1" applyAlignment="1">
      <alignment horizontal="center"/>
    </xf>
    <xf numFmtId="49" fontId="0" fillId="0" borderId="17" xfId="0" applyNumberFormat="1" applyFont="1" applyBorder="1" applyAlignment="1">
      <alignment horizontal="left" vertical="top"/>
    </xf>
    <xf numFmtId="0" fontId="0" fillId="27" borderId="25" xfId="0" applyFont="1" applyFill="1" applyBorder="1" applyAlignment="1">
      <alignment horizontal="left" vertical="top" wrapText="1"/>
    </xf>
    <xf numFmtId="0" fontId="0" fillId="27" borderId="19" xfId="0" applyFill="1" applyBorder="1" applyAlignment="1">
      <alignment horizontal="left" vertical="top"/>
    </xf>
    <xf numFmtId="49" fontId="0" fillId="27" borderId="14" xfId="0" applyNumberFormat="1" applyFont="1" applyFill="1" applyBorder="1" applyAlignment="1">
      <alignment horizontal="left" vertical="top"/>
    </xf>
    <xf numFmtId="4" fontId="0" fillId="27" borderId="14" xfId="0" applyNumberFormat="1" applyFill="1" applyBorder="1" applyAlignment="1">
      <alignment horizontal="left" vertical="top"/>
    </xf>
    <xf numFmtId="4" fontId="0" fillId="27" borderId="14" xfId="0" applyNumberFormat="1" applyFill="1" applyBorder="1" applyAlignment="1">
      <alignment horizontal="center" vertical="top"/>
    </xf>
    <xf numFmtId="4" fontId="0" fillId="27" borderId="32" xfId="0" applyNumberFormat="1" applyFill="1" applyBorder="1" applyAlignment="1">
      <alignment horizontal="left" vertical="top"/>
    </xf>
    <xf numFmtId="49" fontId="0" fillId="27" borderId="21" xfId="0" applyNumberFormat="1" applyFont="1" applyFill="1" applyBorder="1" applyAlignment="1">
      <alignment horizontal="left" vertical="top"/>
    </xf>
    <xf numFmtId="4" fontId="0" fillId="27" borderId="21" xfId="0" applyNumberFormat="1" applyFill="1" applyBorder="1" applyAlignment="1">
      <alignment horizontal="left" vertical="top"/>
    </xf>
    <xf numFmtId="4" fontId="0" fillId="27" borderId="21" xfId="0" applyNumberFormat="1" applyFill="1" applyBorder="1" applyAlignment="1">
      <alignment horizontal="center" vertical="top"/>
    </xf>
    <xf numFmtId="4" fontId="0" fillId="27" borderId="33" xfId="0" applyNumberFormat="1" applyFill="1" applyBorder="1" applyAlignment="1">
      <alignment horizontal="left" vertical="top"/>
    </xf>
    <xf numFmtId="0" fontId="0" fillId="28" borderId="25" xfId="0" applyFont="1" applyFill="1" applyBorder="1" applyAlignment="1">
      <alignment horizontal="left" vertical="top" wrapText="1"/>
    </xf>
    <xf numFmtId="0" fontId="0" fillId="28" borderId="19" xfId="0" applyFill="1" applyBorder="1" applyAlignment="1">
      <alignment horizontal="left" vertical="top"/>
    </xf>
    <xf numFmtId="49" fontId="0" fillId="28" borderId="14" xfId="0" applyNumberFormat="1" applyFont="1" applyFill="1" applyBorder="1" applyAlignment="1">
      <alignment horizontal="left" vertical="top"/>
    </xf>
    <xf numFmtId="4" fontId="0" fillId="28" borderId="14" xfId="0" applyNumberFormat="1" applyFill="1" applyBorder="1" applyAlignment="1">
      <alignment horizontal="left" vertical="top"/>
    </xf>
    <xf numFmtId="4" fontId="0" fillId="28" borderId="14" xfId="0" applyNumberFormat="1" applyFill="1" applyBorder="1" applyAlignment="1">
      <alignment horizontal="center" vertical="top"/>
    </xf>
    <xf numFmtId="4" fontId="0" fillId="28" borderId="32" xfId="0" applyNumberFormat="1" applyFill="1" applyBorder="1" applyAlignment="1">
      <alignment horizontal="left" vertical="top"/>
    </xf>
    <xf numFmtId="4" fontId="0" fillId="26" borderId="32" xfId="0" applyNumberFormat="1" applyFill="1" applyBorder="1" applyAlignment="1">
      <alignment horizontal="center"/>
    </xf>
    <xf numFmtId="1" fontId="0" fillId="0" borderId="14" xfId="0" applyNumberFormat="1" applyBorder="1" applyAlignment="1">
      <alignment horizontal="left" wrapText="1"/>
    </xf>
    <xf numFmtId="4" fontId="0" fillId="26" borderId="0" xfId="0" applyNumberFormat="1" applyFill="1" applyBorder="1" applyAlignment="1">
      <alignment horizontal="left"/>
    </xf>
    <xf numFmtId="0" fontId="0" fillId="0" borderId="26" xfId="0" applyFont="1" applyBorder="1" applyAlignment="1">
      <alignment wrapText="1"/>
    </xf>
    <xf numFmtId="0" fontId="3" fillId="26" borderId="0" xfId="0" applyFont="1" applyFill="1" applyAlignment="1">
      <alignment/>
    </xf>
    <xf numFmtId="49" fontId="0" fillId="0" borderId="14" xfId="0" applyNumberFormat="1" applyBorder="1" applyAlignment="1">
      <alignment horizontal="left"/>
    </xf>
    <xf numFmtId="1" fontId="0" fillId="0" borderId="28" xfId="0" applyNumberFormat="1" applyBorder="1" applyAlignment="1">
      <alignment horizontal="left"/>
    </xf>
    <xf numFmtId="49" fontId="0" fillId="26" borderId="26" xfId="0" applyNumberFormat="1" applyFont="1" applyFill="1" applyBorder="1" applyAlignment="1">
      <alignment vertical="top" wrapText="1"/>
    </xf>
    <xf numFmtId="49" fontId="0" fillId="0" borderId="21" xfId="0" applyNumberFormat="1" applyBorder="1" applyAlignment="1">
      <alignment horizontal="left"/>
    </xf>
    <xf numFmtId="4" fontId="0" fillId="0" borderId="38" xfId="0" applyNumberFormat="1" applyBorder="1" applyAlignment="1">
      <alignment horizontal="center" vertical="top"/>
    </xf>
    <xf numFmtId="4" fontId="0" fillId="0" borderId="33" xfId="0" applyNumberFormat="1" applyBorder="1" applyAlignment="1">
      <alignment horizontal="center" vertical="top"/>
    </xf>
    <xf numFmtId="49" fontId="0" fillId="0" borderId="19" xfId="0" applyNumberFormat="1" applyFill="1" applyBorder="1" applyAlignment="1">
      <alignment horizontal="center"/>
    </xf>
    <xf numFmtId="49" fontId="0" fillId="0" borderId="21" xfId="0" applyNumberFormat="1" applyFill="1" applyBorder="1" applyAlignment="1">
      <alignment/>
    </xf>
    <xf numFmtId="4" fontId="0" fillId="0" borderId="21" xfId="0" applyNumberFormat="1" applyFill="1" applyBorder="1" applyAlignment="1">
      <alignment horizontal="center"/>
    </xf>
    <xf numFmtId="4" fontId="0" fillId="0" borderId="21" xfId="0" applyNumberFormat="1" applyFill="1" applyBorder="1" applyAlignment="1">
      <alignment/>
    </xf>
    <xf numFmtId="4" fontId="0" fillId="0" borderId="21" xfId="0" applyNumberFormat="1" applyFill="1" applyBorder="1" applyAlignment="1">
      <alignment horizontal="right"/>
    </xf>
    <xf numFmtId="4" fontId="0" fillId="0" borderId="33" xfId="0" applyNumberFormat="1" applyFill="1" applyBorder="1" applyAlignment="1">
      <alignment horizontal="center"/>
    </xf>
    <xf numFmtId="3" fontId="0" fillId="0" borderId="21" xfId="0" applyNumberFormat="1" applyFill="1" applyBorder="1" applyAlignment="1">
      <alignment/>
    </xf>
    <xf numFmtId="0" fontId="0" fillId="0" borderId="25" xfId="0" applyFill="1" applyBorder="1" applyAlignment="1">
      <alignment horizontal="left" vertical="top" wrapText="1"/>
    </xf>
    <xf numFmtId="4" fontId="0" fillId="0" borderId="21" xfId="0" applyNumberFormat="1" applyBorder="1" applyAlignment="1">
      <alignment horizontal="center" vertical="center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26" xfId="0" applyFont="1" applyFill="1" applyBorder="1" applyAlignment="1">
      <alignment wrapText="1"/>
    </xf>
    <xf numFmtId="49" fontId="0" fillId="0" borderId="37" xfId="0" applyNumberFormat="1" applyFill="1" applyBorder="1" applyAlignment="1">
      <alignment horizontal="center"/>
    </xf>
    <xf numFmtId="49" fontId="0" fillId="0" borderId="14" xfId="0" applyNumberFormat="1" applyFill="1" applyBorder="1" applyAlignment="1">
      <alignment horizontal="left"/>
    </xf>
    <xf numFmtId="4" fontId="0" fillId="0" borderId="10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 horizontal="right"/>
    </xf>
    <xf numFmtId="4" fontId="32" fillId="0" borderId="0" xfId="0" applyNumberFormat="1" applyFont="1" applyBorder="1" applyAlignment="1">
      <alignment horizontal="right" vertical="center" wrapText="1"/>
    </xf>
    <xf numFmtId="0" fontId="0" fillId="26" borderId="25" xfId="0" applyFill="1" applyBorder="1" applyAlignment="1">
      <alignment horizontal="left" wrapText="1"/>
    </xf>
    <xf numFmtId="0" fontId="0" fillId="26" borderId="26" xfId="0" applyFont="1" applyFill="1" applyBorder="1" applyAlignment="1">
      <alignment vertical="top" wrapText="1"/>
    </xf>
    <xf numFmtId="0" fontId="0" fillId="0" borderId="24" xfId="0" applyBorder="1" applyAlignment="1">
      <alignment horizontal="center"/>
    </xf>
    <xf numFmtId="4" fontId="0" fillId="0" borderId="32" xfId="0" applyNumberFormat="1" applyBorder="1" applyAlignment="1">
      <alignment horizontal="center" vertical="top"/>
    </xf>
    <xf numFmtId="0" fontId="0" fillId="26" borderId="26" xfId="0" applyFont="1" applyFill="1" applyBorder="1" applyAlignment="1">
      <alignment horizontal="left" vertical="top" wrapText="1"/>
    </xf>
    <xf numFmtId="4" fontId="0" fillId="0" borderId="39" xfId="0" applyNumberFormat="1" applyBorder="1" applyAlignment="1">
      <alignment horizontal="center" vertical="top"/>
    </xf>
    <xf numFmtId="0" fontId="0" fillId="0" borderId="24" xfId="0" applyBorder="1" applyAlignment="1">
      <alignment horizontal="left" vertical="top"/>
    </xf>
    <xf numFmtId="0" fontId="0" fillId="0" borderId="35" xfId="0" applyBorder="1" applyAlignment="1">
      <alignment horizontal="center"/>
    </xf>
    <xf numFmtId="49" fontId="0" fillId="0" borderId="40" xfId="0" applyNumberFormat="1" applyFont="1" applyBorder="1" applyAlignment="1">
      <alignment horizontal="left" vertical="top"/>
    </xf>
    <xf numFmtId="4" fontId="0" fillId="0" borderId="40" xfId="0" applyNumberFormat="1" applyBorder="1" applyAlignment="1">
      <alignment horizontal="left" vertical="top"/>
    </xf>
    <xf numFmtId="4" fontId="0" fillId="26" borderId="40" xfId="0" applyNumberFormat="1" applyFill="1" applyBorder="1" applyAlignment="1">
      <alignment horizontal="left" vertical="top"/>
    </xf>
    <xf numFmtId="4" fontId="0" fillId="0" borderId="40" xfId="0" applyNumberFormat="1" applyBorder="1" applyAlignment="1">
      <alignment horizontal="center" vertical="top"/>
    </xf>
    <xf numFmtId="4" fontId="0" fillId="0" borderId="41" xfId="0" applyNumberFormat="1" applyBorder="1" applyAlignment="1">
      <alignment horizontal="center" vertical="top"/>
    </xf>
    <xf numFmtId="0" fontId="0" fillId="26" borderId="26" xfId="0" applyFont="1" applyFill="1" applyBorder="1" applyAlignment="1">
      <alignment wrapText="1"/>
    </xf>
    <xf numFmtId="0" fontId="0" fillId="0" borderId="23" xfId="0" applyBorder="1" applyAlignment="1">
      <alignment horizontal="left" vertical="top"/>
    </xf>
    <xf numFmtId="4" fontId="0" fillId="0" borderId="17" xfId="0" applyNumberFormat="1" applyBorder="1" applyAlignment="1">
      <alignment horizontal="left" vertical="top"/>
    </xf>
    <xf numFmtId="4" fontId="0" fillId="26" borderId="17" xfId="0" applyNumberFormat="1" applyFill="1" applyBorder="1" applyAlignment="1">
      <alignment horizontal="left" vertical="top"/>
    </xf>
    <xf numFmtId="4" fontId="0" fillId="0" borderId="27" xfId="0" applyNumberFormat="1" applyBorder="1" applyAlignment="1">
      <alignment horizontal="left" vertical="top"/>
    </xf>
    <xf numFmtId="4" fontId="0" fillId="0" borderId="14" xfId="0" applyNumberFormat="1" applyBorder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20" xfId="0" applyBorder="1" applyAlignment="1">
      <alignment wrapText="1"/>
    </xf>
    <xf numFmtId="0" fontId="0" fillId="0" borderId="26" xfId="0" applyBorder="1" applyAlignment="1">
      <alignment horizontal="left" vertical="top" wrapText="1"/>
    </xf>
    <xf numFmtId="4" fontId="0" fillId="0" borderId="14" xfId="0" applyNumberForma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26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" fontId="0" fillId="0" borderId="32" xfId="0" applyNumberFormat="1" applyBorder="1" applyAlignment="1">
      <alignment horizontal="left"/>
    </xf>
    <xf numFmtId="0" fontId="0" fillId="0" borderId="31" xfId="0" applyBorder="1" applyAlignment="1">
      <alignment horizontal="left" wrapText="1"/>
    </xf>
    <xf numFmtId="4" fontId="0" fillId="0" borderId="14" xfId="0" applyNumberFormat="1" applyBorder="1" applyAlignment="1">
      <alignment horizontal="center"/>
    </xf>
    <xf numFmtId="0" fontId="0" fillId="0" borderId="24" xfId="0" applyBorder="1" applyAlignment="1">
      <alignment horizontal="center" vertical="top"/>
    </xf>
    <xf numFmtId="49" fontId="0" fillId="0" borderId="14" xfId="0" applyNumberFormat="1" applyBorder="1" applyAlignment="1">
      <alignment horizontal="left"/>
    </xf>
    <xf numFmtId="3" fontId="33" fillId="26" borderId="0" xfId="0" applyNumberFormat="1" applyFont="1" applyFill="1" applyAlignment="1">
      <alignment/>
    </xf>
    <xf numFmtId="4" fontId="33" fillId="26" borderId="0" xfId="0" applyNumberFormat="1" applyFont="1" applyFill="1" applyAlignment="1">
      <alignment/>
    </xf>
    <xf numFmtId="3" fontId="33" fillId="0" borderId="0" xfId="0" applyNumberFormat="1" applyFont="1" applyAlignment="1">
      <alignment/>
    </xf>
    <xf numFmtId="4" fontId="33" fillId="0" borderId="0" xfId="0" applyNumberFormat="1" applyFont="1" applyAlignment="1">
      <alignment/>
    </xf>
    <xf numFmtId="0" fontId="33" fillId="0" borderId="0" xfId="0" applyFont="1" applyAlignment="1">
      <alignment/>
    </xf>
    <xf numFmtId="1" fontId="33" fillId="0" borderId="0" xfId="0" applyNumberFormat="1" applyFont="1" applyAlignment="1">
      <alignment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409575</xdr:colOff>
      <xdr:row>158</xdr:row>
      <xdr:rowOff>28575</xdr:rowOff>
    </xdr:from>
    <xdr:to>
      <xdr:col>9</xdr:col>
      <xdr:colOff>628650</xdr:colOff>
      <xdr:row>159</xdr:row>
      <xdr:rowOff>19050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8029575" y="51816000"/>
          <a:ext cx="18192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2</xdr:col>
      <xdr:colOff>1276350</xdr:colOff>
      <xdr:row>161</xdr:row>
      <xdr:rowOff>0</xdr:rowOff>
    </xdr:from>
    <xdr:to>
      <xdr:col>5</xdr:col>
      <xdr:colOff>314325</xdr:colOff>
      <xdr:row>162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4095750" y="52358925"/>
          <a:ext cx="22479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1</xdr:col>
      <xdr:colOff>28575</xdr:colOff>
      <xdr:row>161</xdr:row>
      <xdr:rowOff>19050</xdr:rowOff>
    </xdr:from>
    <xdr:to>
      <xdr:col>2</xdr:col>
      <xdr:colOff>1285875</xdr:colOff>
      <xdr:row>162</xdr:row>
      <xdr:rowOff>19050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2514600" y="52377975"/>
          <a:ext cx="1590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1866900</xdr:colOff>
      <xdr:row>157</xdr:row>
      <xdr:rowOff>9525</xdr:rowOff>
    </xdr:from>
    <xdr:to>
      <xdr:col>2</xdr:col>
      <xdr:colOff>638175</xdr:colOff>
      <xdr:row>158</xdr:row>
      <xdr:rowOff>9525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1866900" y="51644550"/>
          <a:ext cx="1590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6</xdr:col>
      <xdr:colOff>0</xdr:colOff>
      <xdr:row>158</xdr:row>
      <xdr:rowOff>0</xdr:rowOff>
    </xdr:from>
    <xdr:to>
      <xdr:col>7</xdr:col>
      <xdr:colOff>714375</xdr:colOff>
      <xdr:row>158</xdr:row>
      <xdr:rowOff>114300</xdr:rowOff>
    </xdr:to>
    <xdr:sp>
      <xdr:nvSpPr>
        <xdr:cNvPr id="5" name="Текст 6"/>
        <xdr:cNvSpPr txBox="1">
          <a:spLocks noChangeArrowheads="1"/>
        </xdr:cNvSpPr>
      </xdr:nvSpPr>
      <xdr:spPr>
        <a:xfrm>
          <a:off x="6829425" y="51787425"/>
          <a:ext cx="15049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2</xdr:col>
      <xdr:colOff>0</xdr:colOff>
      <xdr:row>157</xdr:row>
      <xdr:rowOff>0</xdr:rowOff>
    </xdr:from>
    <xdr:to>
      <xdr:col>3</xdr:col>
      <xdr:colOff>657225</xdr:colOff>
      <xdr:row>158</xdr:row>
      <xdr:rowOff>0</xdr:rowOff>
    </xdr:to>
    <xdr:sp>
      <xdr:nvSpPr>
        <xdr:cNvPr id="6" name="Текст 7"/>
        <xdr:cNvSpPr txBox="1">
          <a:spLocks noChangeArrowheads="1"/>
        </xdr:cNvSpPr>
      </xdr:nvSpPr>
      <xdr:spPr>
        <a:xfrm>
          <a:off x="2819400" y="51635025"/>
          <a:ext cx="2105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4"/>
  <sheetViews>
    <sheetView tabSelected="1" zoomScalePageLayoutView="0" workbookViewId="0" topLeftCell="A13">
      <selection activeCell="K19" sqref="K19:K23"/>
    </sheetView>
  </sheetViews>
  <sheetFormatPr defaultColWidth="10.33203125" defaultRowHeight="11.25"/>
  <cols>
    <col min="1" max="1" width="43.5" style="0" customWidth="1"/>
    <col min="2" max="2" width="5.83203125" style="0" customWidth="1"/>
    <col min="3" max="3" width="25.33203125" style="0" customWidth="1"/>
    <col min="4" max="4" width="16.66015625" style="0" customWidth="1"/>
    <col min="5" max="5" width="14.16015625" style="0" customWidth="1"/>
    <col min="6" max="6" width="14" style="0" customWidth="1"/>
    <col min="7" max="7" width="13.83203125" style="0" customWidth="1"/>
    <col min="8" max="8" width="13.33203125" style="0" customWidth="1"/>
    <col min="9" max="9" width="14.66015625" style="0" customWidth="1"/>
    <col min="10" max="11" width="14" style="0" customWidth="1"/>
    <col min="12" max="12" width="8" style="0" customWidth="1"/>
    <col min="13" max="13" width="15.66015625" style="0" customWidth="1"/>
    <col min="14" max="14" width="10.33203125" style="0" customWidth="1"/>
    <col min="15" max="15" width="16.83203125" style="0" customWidth="1"/>
    <col min="16" max="17" width="10.33203125" style="0" customWidth="1"/>
  </cols>
  <sheetData>
    <row r="1" ht="12">
      <c r="D1" s="1" t="s">
        <v>0</v>
      </c>
    </row>
    <row r="2" ht="12">
      <c r="D2" s="1" t="s">
        <v>1</v>
      </c>
    </row>
    <row r="3" spans="4:9" ht="12">
      <c r="D3" s="1" t="s">
        <v>2</v>
      </c>
      <c r="I3" s="2" t="s">
        <v>3</v>
      </c>
    </row>
    <row r="4" spans="4:9" ht="12">
      <c r="D4" s="1" t="s">
        <v>4</v>
      </c>
      <c r="H4" s="3" t="s">
        <v>5</v>
      </c>
      <c r="I4" s="4" t="s">
        <v>6</v>
      </c>
    </row>
    <row r="5" spans="2:9" ht="11.25">
      <c r="B5" s="18" t="s">
        <v>253</v>
      </c>
      <c r="C5" s="18"/>
      <c r="D5" s="18"/>
      <c r="E5" s="18"/>
      <c r="F5" s="18"/>
      <c r="G5" s="18"/>
      <c r="H5" s="3" t="s">
        <v>7</v>
      </c>
      <c r="I5" s="23">
        <v>44927</v>
      </c>
    </row>
    <row r="6" spans="1:9" ht="26.25" customHeight="1">
      <c r="A6" s="220" t="s">
        <v>109</v>
      </c>
      <c r="B6" s="221"/>
      <c r="C6" s="224" t="s">
        <v>89</v>
      </c>
      <c r="D6" s="224"/>
      <c r="E6" s="224"/>
      <c r="F6" s="224"/>
      <c r="G6" s="224"/>
      <c r="I6" s="218" t="s">
        <v>108</v>
      </c>
    </row>
    <row r="7" spans="1:9" ht="27.75" customHeight="1">
      <c r="A7" s="221"/>
      <c r="B7" s="221"/>
      <c r="C7" s="224"/>
      <c r="D7" s="224"/>
      <c r="E7" s="224"/>
      <c r="F7" s="224"/>
      <c r="G7" s="224"/>
      <c r="I7" s="219"/>
    </row>
    <row r="8" spans="1:9" ht="11.25">
      <c r="A8" s="6"/>
      <c r="C8" s="225"/>
      <c r="D8" s="225"/>
      <c r="E8" s="225"/>
      <c r="F8" s="225"/>
      <c r="G8" s="225"/>
      <c r="H8" s="3" t="s">
        <v>8</v>
      </c>
      <c r="I8" s="5" t="s">
        <v>9</v>
      </c>
    </row>
    <row r="9" spans="1:9" ht="11.25" customHeight="1">
      <c r="A9" s="6"/>
      <c r="C9" s="226"/>
      <c r="D9" s="226"/>
      <c r="E9" s="226"/>
      <c r="F9" s="226"/>
      <c r="G9" s="226"/>
      <c r="H9" s="3" t="s">
        <v>10</v>
      </c>
      <c r="I9" s="5" t="s">
        <v>11</v>
      </c>
    </row>
    <row r="10" spans="1:9" ht="12.75" customHeight="1">
      <c r="A10" t="s">
        <v>12</v>
      </c>
      <c r="C10" s="238" t="s">
        <v>96</v>
      </c>
      <c r="D10" s="238"/>
      <c r="E10" s="238"/>
      <c r="F10" s="238"/>
      <c r="G10" s="238"/>
      <c r="H10" s="3" t="s">
        <v>84</v>
      </c>
      <c r="I10" s="40" t="s">
        <v>85</v>
      </c>
    </row>
    <row r="11" spans="1:9" ht="11.25">
      <c r="A11" s="126" t="s">
        <v>97</v>
      </c>
      <c r="C11" s="229" t="s">
        <v>254</v>
      </c>
      <c r="D11" s="229"/>
      <c r="E11" s="229"/>
      <c r="F11" s="229"/>
      <c r="G11" s="229"/>
      <c r="H11" s="3"/>
      <c r="I11" s="5"/>
    </row>
    <row r="12" spans="1:9" ht="12" thickBot="1">
      <c r="A12" t="s">
        <v>98</v>
      </c>
      <c r="C12" s="229" t="s">
        <v>99</v>
      </c>
      <c r="D12" s="229"/>
      <c r="E12" s="229"/>
      <c r="F12" s="229"/>
      <c r="G12" s="229"/>
      <c r="H12" s="3" t="s">
        <v>13</v>
      </c>
      <c r="I12" s="7" t="s">
        <v>14</v>
      </c>
    </row>
    <row r="13" ht="6" customHeight="1"/>
    <row r="14" spans="1:9" ht="12">
      <c r="A14" s="19" t="s">
        <v>15</v>
      </c>
      <c r="B14" s="19"/>
      <c r="C14" s="19"/>
      <c r="D14" s="19"/>
      <c r="E14" s="19"/>
      <c r="F14" s="19"/>
      <c r="G14" s="19"/>
      <c r="H14" s="19"/>
      <c r="I14" s="19"/>
    </row>
    <row r="15" ht="2.25" customHeight="1" hidden="1"/>
    <row r="16" spans="1:9" ht="23.25" customHeight="1">
      <c r="A16" s="233" t="s">
        <v>16</v>
      </c>
      <c r="B16" s="235" t="s">
        <v>17</v>
      </c>
      <c r="C16" s="235" t="s">
        <v>18</v>
      </c>
      <c r="D16" s="235" t="s">
        <v>19</v>
      </c>
      <c r="E16" s="20" t="s">
        <v>20</v>
      </c>
      <c r="F16" s="20"/>
      <c r="G16" s="20"/>
      <c r="H16" s="20"/>
      <c r="I16" s="235" t="s">
        <v>21</v>
      </c>
    </row>
    <row r="17" spans="1:15" ht="33.75">
      <c r="A17" s="234"/>
      <c r="B17" s="236"/>
      <c r="C17" s="236"/>
      <c r="D17" s="236"/>
      <c r="E17" s="8" t="s">
        <v>22</v>
      </c>
      <c r="F17" s="8" t="s">
        <v>23</v>
      </c>
      <c r="G17" s="8" t="s">
        <v>24</v>
      </c>
      <c r="H17" s="8" t="s">
        <v>25</v>
      </c>
      <c r="I17" s="236"/>
      <c r="O17" s="39"/>
    </row>
    <row r="18" spans="1:9" ht="12" thickBot="1">
      <c r="A18" s="9" t="s">
        <v>26</v>
      </c>
      <c r="B18" s="9" t="s">
        <v>27</v>
      </c>
      <c r="C18" s="9" t="s">
        <v>28</v>
      </c>
      <c r="D18" s="9" t="s">
        <v>29</v>
      </c>
      <c r="E18" s="9" t="s">
        <v>30</v>
      </c>
      <c r="F18" s="9" t="s">
        <v>31</v>
      </c>
      <c r="G18" s="9" t="s">
        <v>32</v>
      </c>
      <c r="H18" s="9" t="s">
        <v>33</v>
      </c>
      <c r="I18" s="9" t="s">
        <v>34</v>
      </c>
    </row>
    <row r="19" spans="1:11" ht="12">
      <c r="A19" s="100" t="s">
        <v>35</v>
      </c>
      <c r="B19" s="35" t="s">
        <v>36</v>
      </c>
      <c r="C19" s="10" t="s">
        <v>37</v>
      </c>
      <c r="D19" s="28">
        <f>D21</f>
        <v>34835500</v>
      </c>
      <c r="E19" s="30">
        <f>E21</f>
        <v>39409886.44999999</v>
      </c>
      <c r="F19" s="129" t="s">
        <v>100</v>
      </c>
      <c r="G19" s="129" t="s">
        <v>100</v>
      </c>
      <c r="H19" s="30">
        <f>E19</f>
        <v>39409886.44999999</v>
      </c>
      <c r="I19" s="137" t="s">
        <v>100</v>
      </c>
      <c r="K19" s="245">
        <f>H19*100/D19</f>
        <v>113.13139311908826</v>
      </c>
    </row>
    <row r="20" spans="1:11" ht="9.75" customHeight="1">
      <c r="A20" s="11" t="s">
        <v>38</v>
      </c>
      <c r="B20" s="36"/>
      <c r="C20" s="12"/>
      <c r="D20" s="38"/>
      <c r="E20" s="31"/>
      <c r="F20" s="31"/>
      <c r="G20" s="31"/>
      <c r="H20" s="31"/>
      <c r="I20" s="47"/>
      <c r="K20" s="246"/>
    </row>
    <row r="21" spans="1:11" ht="13.5" customHeight="1">
      <c r="A21" s="45" t="s">
        <v>79</v>
      </c>
      <c r="B21" s="37"/>
      <c r="C21" s="16" t="s">
        <v>106</v>
      </c>
      <c r="D21" s="46">
        <f>D22+D34+D25</f>
        <v>34835500</v>
      </c>
      <c r="E21" s="33">
        <f>E22+E25+E34+E70+E32</f>
        <v>39409886.44999999</v>
      </c>
      <c r="F21" s="130" t="s">
        <v>100</v>
      </c>
      <c r="G21" s="130" t="s">
        <v>100</v>
      </c>
      <c r="H21" s="32">
        <f>E21</f>
        <v>39409886.44999999</v>
      </c>
      <c r="I21" s="134" t="s">
        <v>100</v>
      </c>
      <c r="K21" s="246"/>
    </row>
    <row r="22" spans="1:11" ht="13.5" customHeight="1">
      <c r="A22" s="147" t="s">
        <v>115</v>
      </c>
      <c r="B22" s="41"/>
      <c r="C22" s="148" t="s">
        <v>116</v>
      </c>
      <c r="D22" s="27">
        <f>D23</f>
        <v>55000</v>
      </c>
      <c r="E22" s="42">
        <f>E23</f>
        <v>60000</v>
      </c>
      <c r="F22" s="130" t="s">
        <v>100</v>
      </c>
      <c r="G22" s="130" t="s">
        <v>100</v>
      </c>
      <c r="H22" s="32">
        <f aca="true" t="shared" si="0" ref="H22:H31">E22</f>
        <v>60000</v>
      </c>
      <c r="I22" s="134" t="s">
        <v>100</v>
      </c>
      <c r="K22" s="244"/>
    </row>
    <row r="23" spans="1:13" ht="36" customHeight="1">
      <c r="A23" s="44" t="s">
        <v>86</v>
      </c>
      <c r="B23" s="41"/>
      <c r="C23" s="43" t="s">
        <v>117</v>
      </c>
      <c r="D23" s="27">
        <f>D24</f>
        <v>55000</v>
      </c>
      <c r="E23" s="42">
        <f>E24</f>
        <v>60000</v>
      </c>
      <c r="F23" s="130" t="s">
        <v>100</v>
      </c>
      <c r="G23" s="130" t="s">
        <v>100</v>
      </c>
      <c r="H23" s="34">
        <f t="shared" si="0"/>
        <v>60000</v>
      </c>
      <c r="I23" s="134" t="s">
        <v>100</v>
      </c>
      <c r="K23" s="247">
        <f>H23*100/D23</f>
        <v>109.0909090909091</v>
      </c>
      <c r="L23" s="191"/>
      <c r="M23" s="191"/>
    </row>
    <row r="24" spans="1:13" ht="57.75" customHeight="1">
      <c r="A24" s="44" t="s">
        <v>88</v>
      </c>
      <c r="B24" s="41"/>
      <c r="C24" s="43" t="s">
        <v>110</v>
      </c>
      <c r="D24" s="42">
        <v>55000</v>
      </c>
      <c r="E24" s="42">
        <v>60000</v>
      </c>
      <c r="F24" s="131" t="s">
        <v>100</v>
      </c>
      <c r="G24" s="131" t="s">
        <v>100</v>
      </c>
      <c r="H24" s="34">
        <f t="shared" si="0"/>
        <v>60000</v>
      </c>
      <c r="I24" s="134" t="s">
        <v>100</v>
      </c>
      <c r="J24" s="172"/>
      <c r="M24" s="39"/>
    </row>
    <row r="25" spans="1:11" ht="24" customHeight="1">
      <c r="A25" s="146" t="s">
        <v>178</v>
      </c>
      <c r="B25" s="181"/>
      <c r="C25" s="182" t="s">
        <v>107</v>
      </c>
      <c r="D25" s="185">
        <f>D26+D29</f>
        <v>6400</v>
      </c>
      <c r="E25" s="184">
        <f>E26+E29</f>
        <v>6955.049999999999</v>
      </c>
      <c r="F25" s="183" t="s">
        <v>100</v>
      </c>
      <c r="G25" s="183" t="s">
        <v>100</v>
      </c>
      <c r="H25" s="185">
        <f t="shared" si="0"/>
        <v>6955.049999999999</v>
      </c>
      <c r="I25" s="186" t="s">
        <v>100</v>
      </c>
      <c r="J25" s="172"/>
      <c r="K25" s="191"/>
    </row>
    <row r="26" spans="1:13" ht="12" customHeight="1">
      <c r="A26" s="146" t="s">
        <v>246</v>
      </c>
      <c r="B26" s="181"/>
      <c r="C26" s="187" t="s">
        <v>222</v>
      </c>
      <c r="D26" s="185">
        <f>D27</f>
        <v>-3000</v>
      </c>
      <c r="E26" s="184">
        <f>E27</f>
        <v>-3000</v>
      </c>
      <c r="F26" s="183"/>
      <c r="G26" s="183" t="s">
        <v>100</v>
      </c>
      <c r="H26" s="185">
        <f t="shared" si="0"/>
        <v>-3000</v>
      </c>
      <c r="I26" s="186">
        <v>0</v>
      </c>
      <c r="J26" s="172"/>
      <c r="M26" s="39"/>
    </row>
    <row r="27" spans="1:13" ht="33" customHeight="1">
      <c r="A27" s="146" t="s">
        <v>221</v>
      </c>
      <c r="B27" s="181"/>
      <c r="C27" s="187" t="s">
        <v>223</v>
      </c>
      <c r="D27" s="185">
        <f>D28</f>
        <v>-3000</v>
      </c>
      <c r="E27" s="184">
        <f>E28</f>
        <v>-3000</v>
      </c>
      <c r="F27" s="183" t="s">
        <v>100</v>
      </c>
      <c r="G27" s="183" t="s">
        <v>100</v>
      </c>
      <c r="H27" s="185">
        <f t="shared" si="0"/>
        <v>-3000</v>
      </c>
      <c r="I27" s="186">
        <v>0</v>
      </c>
      <c r="J27" s="172"/>
      <c r="M27" s="39"/>
    </row>
    <row r="28" spans="1:13" ht="90" customHeight="1">
      <c r="A28" s="198" t="s">
        <v>225</v>
      </c>
      <c r="B28" s="181"/>
      <c r="C28" s="187" t="s">
        <v>224</v>
      </c>
      <c r="D28" s="185">
        <v>-3000</v>
      </c>
      <c r="E28" s="184">
        <v>-3000</v>
      </c>
      <c r="F28" s="183" t="s">
        <v>100</v>
      </c>
      <c r="G28" s="183" t="s">
        <v>100</v>
      </c>
      <c r="H28" s="185">
        <f t="shared" si="0"/>
        <v>-3000</v>
      </c>
      <c r="I28" s="186">
        <v>0</v>
      </c>
      <c r="J28" s="172"/>
      <c r="M28" s="39"/>
    </row>
    <row r="29" spans="1:13" ht="17.25" customHeight="1">
      <c r="A29" s="198" t="s">
        <v>118</v>
      </c>
      <c r="B29" s="181"/>
      <c r="C29" s="187" t="s">
        <v>119</v>
      </c>
      <c r="D29" s="185">
        <f>D30</f>
        <v>9400</v>
      </c>
      <c r="E29" s="184">
        <f>E30</f>
        <v>9955.05</v>
      </c>
      <c r="F29" s="183" t="s">
        <v>100</v>
      </c>
      <c r="G29" s="183" t="s">
        <v>100</v>
      </c>
      <c r="H29" s="185">
        <f t="shared" si="0"/>
        <v>9955.05</v>
      </c>
      <c r="I29" s="186" t="s">
        <v>100</v>
      </c>
      <c r="J29" s="172"/>
      <c r="M29" s="39"/>
    </row>
    <row r="30" spans="1:13" ht="22.5" customHeight="1">
      <c r="A30" s="198" t="s">
        <v>121</v>
      </c>
      <c r="B30" s="181"/>
      <c r="C30" s="187" t="s">
        <v>120</v>
      </c>
      <c r="D30" s="185">
        <f>D31</f>
        <v>9400</v>
      </c>
      <c r="E30" s="184">
        <f>E31</f>
        <v>9955.05</v>
      </c>
      <c r="F30" s="183" t="s">
        <v>100</v>
      </c>
      <c r="G30" s="183" t="s">
        <v>100</v>
      </c>
      <c r="H30" s="185">
        <f>E30</f>
        <v>9955.05</v>
      </c>
      <c r="I30" s="186" t="s">
        <v>100</v>
      </c>
      <c r="J30" s="172"/>
      <c r="M30" s="39"/>
    </row>
    <row r="31" spans="1:11" ht="22.5" customHeight="1">
      <c r="A31" s="146" t="s">
        <v>114</v>
      </c>
      <c r="B31" s="181"/>
      <c r="C31" s="187" t="s">
        <v>113</v>
      </c>
      <c r="D31" s="185">
        <v>9400</v>
      </c>
      <c r="E31" s="184">
        <v>9955.05</v>
      </c>
      <c r="F31" s="183" t="s">
        <v>100</v>
      </c>
      <c r="G31" s="183" t="s">
        <v>100</v>
      </c>
      <c r="H31" s="185">
        <f t="shared" si="0"/>
        <v>9955.05</v>
      </c>
      <c r="I31" s="186" t="s">
        <v>100</v>
      </c>
      <c r="K31" s="242">
        <f>H31*100/D31</f>
        <v>105.90478723404254</v>
      </c>
    </row>
    <row r="32" spans="1:11" ht="22.5" customHeight="1" hidden="1">
      <c r="A32" s="146"/>
      <c r="B32" s="181"/>
      <c r="C32" s="187" t="s">
        <v>211</v>
      </c>
      <c r="D32" s="185"/>
      <c r="E32" s="184"/>
      <c r="F32" s="183"/>
      <c r="G32" s="183"/>
      <c r="H32" s="185"/>
      <c r="I32" s="186"/>
      <c r="K32" s="243"/>
    </row>
    <row r="33" spans="1:11" ht="22.5" customHeight="1" hidden="1">
      <c r="A33" s="146"/>
      <c r="B33" s="181"/>
      <c r="C33" s="187" t="s">
        <v>212</v>
      </c>
      <c r="D33" s="185"/>
      <c r="E33" s="184"/>
      <c r="F33" s="183"/>
      <c r="G33" s="183"/>
      <c r="H33" s="185"/>
      <c r="I33" s="186"/>
      <c r="K33" s="243"/>
    </row>
    <row r="34" spans="1:11" ht="22.5" customHeight="1">
      <c r="A34" s="146" t="s">
        <v>202</v>
      </c>
      <c r="B34" s="181"/>
      <c r="C34" s="187" t="s">
        <v>203</v>
      </c>
      <c r="D34" s="185">
        <f>D35</f>
        <v>34774100</v>
      </c>
      <c r="E34" s="184">
        <f>E35+E65+E62</f>
        <v>39340851.93999999</v>
      </c>
      <c r="F34" s="183" t="s">
        <v>100</v>
      </c>
      <c r="G34" s="183" t="s">
        <v>100</v>
      </c>
      <c r="H34" s="185">
        <f>E34</f>
        <v>39340851.93999999</v>
      </c>
      <c r="I34" s="186" t="s">
        <v>100</v>
      </c>
      <c r="K34" s="243"/>
    </row>
    <row r="35" spans="1:11" ht="36" customHeight="1">
      <c r="A35" s="188" t="s">
        <v>181</v>
      </c>
      <c r="B35" s="181"/>
      <c r="C35" s="187" t="s">
        <v>180</v>
      </c>
      <c r="D35" s="184">
        <f>D36+D41+D46+D56+D43+D38+D59</f>
        <v>34774100</v>
      </c>
      <c r="E35" s="184">
        <f>E36+E38+E41+E43+E46+E56+E59</f>
        <v>39245400.849999994</v>
      </c>
      <c r="F35" s="183" t="s">
        <v>100</v>
      </c>
      <c r="G35" s="183" t="s">
        <v>100</v>
      </c>
      <c r="H35" s="185">
        <f>E35</f>
        <v>39245400.849999994</v>
      </c>
      <c r="I35" s="186" t="s">
        <v>100</v>
      </c>
      <c r="K35" s="242">
        <f>H35*100/D35</f>
        <v>112.85813536511368</v>
      </c>
    </row>
    <row r="36" spans="1:11" ht="79.5" customHeight="1">
      <c r="A36" s="188" t="s">
        <v>257</v>
      </c>
      <c r="B36" s="181"/>
      <c r="C36" s="187" t="s">
        <v>182</v>
      </c>
      <c r="D36" s="184">
        <f>D37</f>
        <v>36800</v>
      </c>
      <c r="E36" s="185">
        <f>E37</f>
        <v>52790.42</v>
      </c>
      <c r="F36" s="183" t="s">
        <v>100</v>
      </c>
      <c r="G36" s="183" t="s">
        <v>100</v>
      </c>
      <c r="H36" s="185">
        <f>H37</f>
        <v>52790.42</v>
      </c>
      <c r="I36" s="186" t="s">
        <v>100</v>
      </c>
      <c r="K36" s="242">
        <f>H36*100/D36</f>
        <v>143.45222826086956</v>
      </c>
    </row>
    <row r="37" spans="1:11" ht="117" customHeight="1">
      <c r="A37" s="188" t="s">
        <v>258</v>
      </c>
      <c r="B37" s="181"/>
      <c r="C37" s="187" t="s">
        <v>183</v>
      </c>
      <c r="D37" s="184">
        <v>36800</v>
      </c>
      <c r="E37" s="185">
        <v>52790.42</v>
      </c>
      <c r="F37" s="183" t="s">
        <v>100</v>
      </c>
      <c r="G37" s="183" t="s">
        <v>100</v>
      </c>
      <c r="H37" s="185">
        <f aca="true" t="shared" si="1" ref="H37:H47">E37</f>
        <v>52790.42</v>
      </c>
      <c r="I37" s="186" t="s">
        <v>100</v>
      </c>
      <c r="K37" s="242">
        <f>H37*100/D37</f>
        <v>143.45222826086956</v>
      </c>
    </row>
    <row r="38" spans="1:11" ht="56.25" customHeight="1">
      <c r="A38" s="44" t="s">
        <v>259</v>
      </c>
      <c r="B38" s="41"/>
      <c r="C38" s="43" t="s">
        <v>184</v>
      </c>
      <c r="D38" s="42">
        <f>D39</f>
        <v>208400</v>
      </c>
      <c r="E38" s="42">
        <f>E39</f>
        <v>250900</v>
      </c>
      <c r="F38" s="131" t="s">
        <v>100</v>
      </c>
      <c r="G38" s="131" t="s">
        <v>100</v>
      </c>
      <c r="H38" s="29">
        <f t="shared" si="1"/>
        <v>250900</v>
      </c>
      <c r="I38" s="133" t="s">
        <v>100</v>
      </c>
      <c r="K38" s="242">
        <f>H38*100/D38</f>
        <v>120.39347408829174</v>
      </c>
    </row>
    <row r="39" spans="1:11" ht="93.75" customHeight="1">
      <c r="A39" s="44" t="s">
        <v>260</v>
      </c>
      <c r="B39" s="41"/>
      <c r="C39" s="43" t="s">
        <v>185</v>
      </c>
      <c r="D39" s="42">
        <v>208400</v>
      </c>
      <c r="E39" s="42">
        <v>250900</v>
      </c>
      <c r="F39" s="131" t="s">
        <v>100</v>
      </c>
      <c r="G39" s="131" t="s">
        <v>100</v>
      </c>
      <c r="H39" s="29">
        <f t="shared" si="1"/>
        <v>250900</v>
      </c>
      <c r="I39" s="133" t="s">
        <v>100</v>
      </c>
      <c r="K39" s="242">
        <f>H39*100/D39</f>
        <v>120.39347408829174</v>
      </c>
    </row>
    <row r="40" spans="1:11" ht="80.25" customHeight="1" hidden="1">
      <c r="A40" s="140" t="s">
        <v>217</v>
      </c>
      <c r="B40" s="41"/>
      <c r="C40" s="43" t="s">
        <v>216</v>
      </c>
      <c r="D40" s="42" t="s">
        <v>100</v>
      </c>
      <c r="E40" s="29" t="s">
        <v>100</v>
      </c>
      <c r="F40" s="131" t="s">
        <v>100</v>
      </c>
      <c r="G40" s="131" t="s">
        <v>100</v>
      </c>
      <c r="H40" s="29" t="s">
        <v>100</v>
      </c>
      <c r="I40" s="133" t="s">
        <v>100</v>
      </c>
      <c r="K40" s="242">
        <v>0</v>
      </c>
    </row>
    <row r="41" spans="1:11" ht="57.75" customHeight="1">
      <c r="A41" s="44" t="s">
        <v>261</v>
      </c>
      <c r="B41" s="41"/>
      <c r="C41" s="43" t="s">
        <v>186</v>
      </c>
      <c r="D41" s="42">
        <f>D42</f>
        <v>574500</v>
      </c>
      <c r="E41" s="42">
        <f>E42</f>
        <v>843658.25</v>
      </c>
      <c r="F41" s="131" t="s">
        <v>100</v>
      </c>
      <c r="G41" s="131" t="s">
        <v>100</v>
      </c>
      <c r="H41" s="29">
        <f>E41</f>
        <v>843658.25</v>
      </c>
      <c r="I41" s="133" t="s">
        <v>100</v>
      </c>
      <c r="K41" s="242"/>
    </row>
    <row r="42" spans="1:11" ht="102" customHeight="1">
      <c r="A42" s="44" t="s">
        <v>262</v>
      </c>
      <c r="B42" s="41"/>
      <c r="C42" s="43" t="s">
        <v>187</v>
      </c>
      <c r="D42" s="42">
        <v>574500</v>
      </c>
      <c r="E42" s="42">
        <v>843658.25</v>
      </c>
      <c r="F42" s="131" t="s">
        <v>100</v>
      </c>
      <c r="G42" s="131" t="s">
        <v>100</v>
      </c>
      <c r="H42" s="29">
        <f>E42</f>
        <v>843658.25</v>
      </c>
      <c r="I42" s="133" t="s">
        <v>100</v>
      </c>
      <c r="K42" s="242">
        <f aca="true" t="shared" si="2" ref="K42:K55">H42*100/D42</f>
        <v>146.85087032201915</v>
      </c>
    </row>
    <row r="43" spans="1:11" ht="57" customHeight="1">
      <c r="A43" s="44" t="s">
        <v>208</v>
      </c>
      <c r="B43" s="41"/>
      <c r="C43" s="43" t="s">
        <v>204</v>
      </c>
      <c r="D43" s="29">
        <f>D44+D45</f>
        <v>10700</v>
      </c>
      <c r="E43" s="42">
        <f>E44+E45</f>
        <v>12565.44</v>
      </c>
      <c r="F43" s="131" t="s">
        <v>100</v>
      </c>
      <c r="G43" s="131" t="s">
        <v>100</v>
      </c>
      <c r="H43" s="29">
        <f>E43</f>
        <v>12565.44</v>
      </c>
      <c r="I43" s="133" t="s">
        <v>100</v>
      </c>
      <c r="K43" s="244">
        <f t="shared" si="2"/>
        <v>117.43401869158879</v>
      </c>
    </row>
    <row r="44" spans="1:11" ht="93.75" customHeight="1">
      <c r="A44" s="44" t="s">
        <v>263</v>
      </c>
      <c r="B44" s="41"/>
      <c r="C44" s="43" t="s">
        <v>205</v>
      </c>
      <c r="D44" s="29">
        <v>100</v>
      </c>
      <c r="E44" s="42">
        <v>2565.44</v>
      </c>
      <c r="F44" s="131" t="s">
        <v>100</v>
      </c>
      <c r="G44" s="131" t="s">
        <v>100</v>
      </c>
      <c r="H44" s="29">
        <f>E44</f>
        <v>2565.44</v>
      </c>
      <c r="I44" s="133" t="s">
        <v>100</v>
      </c>
      <c r="K44" s="244">
        <f>H44*100/D44</f>
        <v>2565.44</v>
      </c>
    </row>
    <row r="45" spans="1:11" ht="81.75" customHeight="1">
      <c r="A45" s="140" t="s">
        <v>219</v>
      </c>
      <c r="B45" s="41"/>
      <c r="C45" s="43" t="s">
        <v>218</v>
      </c>
      <c r="D45" s="29">
        <v>10600</v>
      </c>
      <c r="E45" s="42">
        <v>10000</v>
      </c>
      <c r="F45" s="131"/>
      <c r="G45" s="131"/>
      <c r="H45" s="29">
        <f>E45</f>
        <v>10000</v>
      </c>
      <c r="I45" s="133">
        <f>D45-E45</f>
        <v>600</v>
      </c>
      <c r="K45" s="244">
        <f t="shared" si="2"/>
        <v>94.33962264150944</v>
      </c>
    </row>
    <row r="46" spans="1:11" ht="73.5" customHeight="1">
      <c r="A46" s="44" t="s">
        <v>264</v>
      </c>
      <c r="B46" s="41"/>
      <c r="C46" s="43" t="s">
        <v>188</v>
      </c>
      <c r="D46" s="29">
        <f>D47+D55</f>
        <v>28833500</v>
      </c>
      <c r="E46" s="42">
        <f>E47+E54+E55</f>
        <v>31505874.84</v>
      </c>
      <c r="F46" s="131" t="s">
        <v>100</v>
      </c>
      <c r="G46" s="131" t="s">
        <v>100</v>
      </c>
      <c r="H46" s="29">
        <f t="shared" si="1"/>
        <v>31505874.84</v>
      </c>
      <c r="I46" s="133" t="s">
        <v>100</v>
      </c>
      <c r="K46" s="244">
        <f>H46*100/D46</f>
        <v>109.26829847226317</v>
      </c>
    </row>
    <row r="47" spans="1:11" ht="111.75" customHeight="1">
      <c r="A47" s="44" t="s">
        <v>265</v>
      </c>
      <c r="B47" s="41"/>
      <c r="C47" s="43" t="s">
        <v>189</v>
      </c>
      <c r="D47" s="29">
        <v>28831700</v>
      </c>
      <c r="E47" s="42">
        <v>31493505.26</v>
      </c>
      <c r="F47" s="131" t="s">
        <v>100</v>
      </c>
      <c r="G47" s="131" t="s">
        <v>100</v>
      </c>
      <c r="H47" s="29">
        <f t="shared" si="1"/>
        <v>31493505.26</v>
      </c>
      <c r="I47" s="133" t="s">
        <v>100</v>
      </c>
      <c r="K47" s="244">
        <f t="shared" si="2"/>
        <v>109.23221752446092</v>
      </c>
    </row>
    <row r="48" spans="1:11" ht="59.25" customHeight="1" hidden="1">
      <c r="A48" s="146" t="s">
        <v>111</v>
      </c>
      <c r="B48" s="41"/>
      <c r="C48" s="43" t="s">
        <v>226</v>
      </c>
      <c r="D48" s="29" t="s">
        <v>100</v>
      </c>
      <c r="E48" s="42">
        <f>E49</f>
        <v>0</v>
      </c>
      <c r="F48" s="131"/>
      <c r="G48" s="131"/>
      <c r="H48" s="29">
        <f>H49</f>
        <v>0</v>
      </c>
      <c r="I48" s="133" t="e">
        <f aca="true" t="shared" si="3" ref="I48:I54">D48-E48</f>
        <v>#VALUE!</v>
      </c>
      <c r="K48" s="244" t="e">
        <f t="shared" si="2"/>
        <v>#VALUE!</v>
      </c>
    </row>
    <row r="49" spans="1:11" ht="69.75" customHeight="1" hidden="1">
      <c r="A49" s="44" t="s">
        <v>105</v>
      </c>
      <c r="B49" s="41"/>
      <c r="C49" s="43" t="s">
        <v>227</v>
      </c>
      <c r="D49" s="29" t="s">
        <v>100</v>
      </c>
      <c r="E49" s="42"/>
      <c r="F49" s="131" t="s">
        <v>100</v>
      </c>
      <c r="G49" s="131" t="s">
        <v>100</v>
      </c>
      <c r="H49" s="29">
        <f aca="true" t="shared" si="4" ref="H49:H66">E49</f>
        <v>0</v>
      </c>
      <c r="I49" s="133" t="e">
        <f t="shared" si="3"/>
        <v>#VALUE!</v>
      </c>
      <c r="K49" s="244" t="e">
        <f t="shared" si="2"/>
        <v>#VALUE!</v>
      </c>
    </row>
    <row r="50" spans="1:11" ht="23.25" customHeight="1" hidden="1">
      <c r="A50" s="140" t="s">
        <v>123</v>
      </c>
      <c r="B50" s="41"/>
      <c r="C50" s="43" t="s">
        <v>228</v>
      </c>
      <c r="D50" s="29" t="s">
        <v>100</v>
      </c>
      <c r="E50" s="42">
        <f>E51</f>
        <v>0</v>
      </c>
      <c r="F50" s="131" t="s">
        <v>100</v>
      </c>
      <c r="G50" s="131" t="s">
        <v>100</v>
      </c>
      <c r="H50" s="29">
        <f t="shared" si="4"/>
        <v>0</v>
      </c>
      <c r="I50" s="133" t="e">
        <f t="shared" si="3"/>
        <v>#VALUE!</v>
      </c>
      <c r="K50" s="244" t="e">
        <f t="shared" si="2"/>
        <v>#VALUE!</v>
      </c>
    </row>
    <row r="51" spans="1:11" ht="17.25" customHeight="1" hidden="1">
      <c r="A51" s="140" t="s">
        <v>125</v>
      </c>
      <c r="B51" s="41"/>
      <c r="C51" s="43" t="s">
        <v>229</v>
      </c>
      <c r="D51" s="29" t="s">
        <v>100</v>
      </c>
      <c r="E51" s="42">
        <f>E52</f>
        <v>0</v>
      </c>
      <c r="F51" s="131" t="s">
        <v>100</v>
      </c>
      <c r="G51" s="131" t="s">
        <v>100</v>
      </c>
      <c r="H51" s="29">
        <f t="shared" si="4"/>
        <v>0</v>
      </c>
      <c r="I51" s="133" t="e">
        <f t="shared" si="3"/>
        <v>#VALUE!</v>
      </c>
      <c r="K51" s="244" t="e">
        <f t="shared" si="2"/>
        <v>#VALUE!</v>
      </c>
    </row>
    <row r="52" spans="1:11" s="13" customFormat="1" ht="22.5" hidden="1">
      <c r="A52" s="101" t="s">
        <v>87</v>
      </c>
      <c r="B52" s="37"/>
      <c r="C52" s="43" t="s">
        <v>230</v>
      </c>
      <c r="D52" s="216" t="s">
        <v>100</v>
      </c>
      <c r="E52" s="34">
        <v>0</v>
      </c>
      <c r="F52" s="130" t="s">
        <v>100</v>
      </c>
      <c r="G52" s="130" t="s">
        <v>100</v>
      </c>
      <c r="H52" s="34">
        <f t="shared" si="4"/>
        <v>0</v>
      </c>
      <c r="I52" s="133" t="e">
        <f t="shared" si="3"/>
        <v>#VALUE!</v>
      </c>
      <c r="K52" s="244" t="e">
        <f t="shared" si="2"/>
        <v>#VALUE!</v>
      </c>
    </row>
    <row r="53" spans="1:11" s="13" customFormat="1" ht="22.5" hidden="1">
      <c r="A53" s="101" t="s">
        <v>92</v>
      </c>
      <c r="B53" s="37"/>
      <c r="C53" s="43" t="s">
        <v>231</v>
      </c>
      <c r="D53" s="216"/>
      <c r="E53" s="34"/>
      <c r="F53" s="130" t="s">
        <v>100</v>
      </c>
      <c r="G53" s="130" t="s">
        <v>100</v>
      </c>
      <c r="H53" s="34">
        <f t="shared" si="4"/>
        <v>0</v>
      </c>
      <c r="I53" s="133">
        <f t="shared" si="3"/>
        <v>0</v>
      </c>
      <c r="K53" s="244" t="e">
        <f t="shared" si="2"/>
        <v>#DIV/0!</v>
      </c>
    </row>
    <row r="54" spans="1:11" s="13" customFormat="1" ht="11.25" hidden="1">
      <c r="A54" s="101"/>
      <c r="B54" s="37"/>
      <c r="C54" s="43" t="s">
        <v>232</v>
      </c>
      <c r="D54" s="216">
        <v>0</v>
      </c>
      <c r="E54" s="34">
        <v>0</v>
      </c>
      <c r="F54" s="130"/>
      <c r="G54" s="130"/>
      <c r="H54" s="34"/>
      <c r="I54" s="133">
        <f t="shared" si="3"/>
        <v>0</v>
      </c>
      <c r="K54" s="244" t="e">
        <f t="shared" si="2"/>
        <v>#DIV/0!</v>
      </c>
    </row>
    <row r="55" spans="1:11" s="13" customFormat="1" ht="92.25" customHeight="1">
      <c r="A55" s="173" t="s">
        <v>266</v>
      </c>
      <c r="B55" s="37"/>
      <c r="C55" s="43" t="s">
        <v>200</v>
      </c>
      <c r="D55" s="216">
        <v>1800</v>
      </c>
      <c r="E55" s="34">
        <v>12369.58</v>
      </c>
      <c r="F55" s="130" t="s">
        <v>100</v>
      </c>
      <c r="G55" s="130" t="s">
        <v>100</v>
      </c>
      <c r="H55" s="34">
        <f>E55</f>
        <v>12369.58</v>
      </c>
      <c r="I55" s="133" t="s">
        <v>100</v>
      </c>
      <c r="K55" s="244">
        <f t="shared" si="2"/>
        <v>687.1988888888889</v>
      </c>
    </row>
    <row r="56" spans="1:11" s="13" customFormat="1" ht="57" customHeight="1">
      <c r="A56" s="173" t="s">
        <v>267</v>
      </c>
      <c r="B56" s="37"/>
      <c r="C56" s="171" t="s">
        <v>191</v>
      </c>
      <c r="D56" s="34">
        <f>D57+D58</f>
        <v>4364400</v>
      </c>
      <c r="E56" s="34">
        <f>E58+E57</f>
        <v>4832307.89</v>
      </c>
      <c r="F56" s="130" t="s">
        <v>100</v>
      </c>
      <c r="G56" s="130" t="s">
        <v>100</v>
      </c>
      <c r="H56" s="34">
        <f>E56</f>
        <v>4832307.89</v>
      </c>
      <c r="I56" s="133" t="s">
        <v>100</v>
      </c>
      <c r="K56" s="244">
        <f aca="true" t="shared" si="5" ref="K56:K61">H56*100/D56</f>
        <v>110.72101296856383</v>
      </c>
    </row>
    <row r="57" spans="1:11" s="13" customFormat="1" ht="93" customHeight="1">
      <c r="A57" s="177" t="s">
        <v>199</v>
      </c>
      <c r="B57" s="37"/>
      <c r="C57" s="171" t="s">
        <v>196</v>
      </c>
      <c r="D57" s="34">
        <v>253300</v>
      </c>
      <c r="E57" s="34">
        <v>272479.56</v>
      </c>
      <c r="F57" s="130" t="s">
        <v>100</v>
      </c>
      <c r="G57" s="130" t="s">
        <v>100</v>
      </c>
      <c r="H57" s="34">
        <f>E57</f>
        <v>272479.56</v>
      </c>
      <c r="I57" s="170" t="s">
        <v>100</v>
      </c>
      <c r="K57" s="244">
        <f>H57*100/D57</f>
        <v>107.57187524674299</v>
      </c>
    </row>
    <row r="58" spans="1:11" s="13" customFormat="1" ht="78.75">
      <c r="A58" s="173" t="s">
        <v>268</v>
      </c>
      <c r="B58" s="37"/>
      <c r="C58" s="175" t="s">
        <v>192</v>
      </c>
      <c r="D58" s="34">
        <v>4111100</v>
      </c>
      <c r="E58" s="34">
        <v>4559828.33</v>
      </c>
      <c r="F58" s="130" t="s">
        <v>100</v>
      </c>
      <c r="G58" s="130" t="s">
        <v>100</v>
      </c>
      <c r="H58" s="34">
        <f t="shared" si="4"/>
        <v>4559828.33</v>
      </c>
      <c r="I58" s="170" t="s">
        <v>100</v>
      </c>
      <c r="K58" s="242">
        <f t="shared" si="5"/>
        <v>110.91504293254846</v>
      </c>
    </row>
    <row r="59" spans="1:11" s="13" customFormat="1" ht="66" customHeight="1">
      <c r="A59" s="192" t="s">
        <v>210</v>
      </c>
      <c r="B59" s="193"/>
      <c r="C59" s="194" t="s">
        <v>209</v>
      </c>
      <c r="D59" s="196">
        <f>D60+D61</f>
        <v>745800</v>
      </c>
      <c r="E59" s="196">
        <f>E60+E61</f>
        <v>1747304.0099999998</v>
      </c>
      <c r="F59" s="195"/>
      <c r="G59" s="195"/>
      <c r="H59" s="196">
        <f>H60+H61</f>
        <v>1747304.0099999998</v>
      </c>
      <c r="I59" s="170" t="s">
        <v>100</v>
      </c>
      <c r="K59" s="242">
        <f t="shared" si="5"/>
        <v>234.2858688656476</v>
      </c>
    </row>
    <row r="60" spans="1:11" s="13" customFormat="1" ht="91.5" customHeight="1">
      <c r="A60" s="101" t="s">
        <v>269</v>
      </c>
      <c r="B60" s="37"/>
      <c r="C60" s="175" t="s">
        <v>198</v>
      </c>
      <c r="D60" s="34">
        <v>703700</v>
      </c>
      <c r="E60" s="34">
        <v>1603763.63</v>
      </c>
      <c r="F60" s="130" t="s">
        <v>100</v>
      </c>
      <c r="G60" s="130" t="s">
        <v>100</v>
      </c>
      <c r="H60" s="34">
        <f t="shared" si="4"/>
        <v>1603763.63</v>
      </c>
      <c r="I60" s="170" t="s">
        <v>100</v>
      </c>
      <c r="K60" s="242">
        <f t="shared" si="5"/>
        <v>227.90445218132726</v>
      </c>
    </row>
    <row r="61" spans="1:11" s="13" customFormat="1" ht="146.25" customHeight="1">
      <c r="A61" s="101" t="s">
        <v>207</v>
      </c>
      <c r="B61" s="41"/>
      <c r="C61" s="178" t="s">
        <v>206</v>
      </c>
      <c r="D61" s="29">
        <v>42100</v>
      </c>
      <c r="E61" s="29">
        <v>143540.38</v>
      </c>
      <c r="F61" s="131" t="s">
        <v>100</v>
      </c>
      <c r="G61" s="131" t="s">
        <v>100</v>
      </c>
      <c r="H61" s="29">
        <f t="shared" si="4"/>
        <v>143540.38</v>
      </c>
      <c r="I61" s="133" t="s">
        <v>100</v>
      </c>
      <c r="K61" s="242">
        <f t="shared" si="5"/>
        <v>340.9510213776722</v>
      </c>
    </row>
    <row r="62" spans="1:11" s="13" customFormat="1" ht="105" customHeight="1">
      <c r="A62" s="101" t="s">
        <v>240</v>
      </c>
      <c r="B62" s="41"/>
      <c r="C62" s="178" t="s">
        <v>242</v>
      </c>
      <c r="D62" s="131" t="s">
        <v>100</v>
      </c>
      <c r="E62" s="29">
        <f>E63</f>
        <v>243.83</v>
      </c>
      <c r="F62" s="131" t="s">
        <v>100</v>
      </c>
      <c r="G62" s="131" t="s">
        <v>100</v>
      </c>
      <c r="H62" s="29">
        <f>E62</f>
        <v>243.83</v>
      </c>
      <c r="I62" s="133" t="s">
        <v>100</v>
      </c>
      <c r="K62" s="190"/>
    </row>
    <row r="63" spans="1:11" s="13" customFormat="1" ht="60.75" customHeight="1">
      <c r="A63" s="101" t="s">
        <v>239</v>
      </c>
      <c r="B63" s="41"/>
      <c r="C63" s="178" t="s">
        <v>243</v>
      </c>
      <c r="D63" s="131" t="s">
        <v>100</v>
      </c>
      <c r="E63" s="29">
        <f>E64</f>
        <v>243.83</v>
      </c>
      <c r="F63" s="131" t="s">
        <v>100</v>
      </c>
      <c r="G63" s="131" t="s">
        <v>100</v>
      </c>
      <c r="H63" s="29">
        <f>E63</f>
        <v>243.83</v>
      </c>
      <c r="I63" s="133" t="s">
        <v>100</v>
      </c>
      <c r="K63" s="190"/>
    </row>
    <row r="64" spans="1:11" s="13" customFormat="1" ht="84" customHeight="1">
      <c r="A64" s="101" t="s">
        <v>241</v>
      </c>
      <c r="B64" s="41"/>
      <c r="C64" s="178" t="s">
        <v>244</v>
      </c>
      <c r="D64" s="131" t="s">
        <v>100</v>
      </c>
      <c r="E64" s="29">
        <v>243.83</v>
      </c>
      <c r="F64" s="131" t="s">
        <v>100</v>
      </c>
      <c r="G64" s="131" t="s">
        <v>100</v>
      </c>
      <c r="H64" s="29">
        <f>E64</f>
        <v>243.83</v>
      </c>
      <c r="I64" s="133" t="s">
        <v>100</v>
      </c>
      <c r="K64" s="190"/>
    </row>
    <row r="65" spans="1:11" s="13" customFormat="1" ht="24.75" customHeight="1">
      <c r="A65" s="101" t="s">
        <v>270</v>
      </c>
      <c r="B65" s="41"/>
      <c r="C65" s="178" t="s">
        <v>235</v>
      </c>
      <c r="D65" s="131" t="s">
        <v>100</v>
      </c>
      <c r="E65" s="29">
        <f>E66+E68</f>
        <v>95207.26</v>
      </c>
      <c r="F65" s="131" t="s">
        <v>100</v>
      </c>
      <c r="G65" s="131" t="s">
        <v>100</v>
      </c>
      <c r="H65" s="29">
        <f t="shared" si="4"/>
        <v>95207.26</v>
      </c>
      <c r="I65" s="133" t="s">
        <v>100</v>
      </c>
      <c r="K65" s="190"/>
    </row>
    <row r="66" spans="1:11" s="13" customFormat="1" ht="101.25" customHeight="1">
      <c r="A66" s="199" t="s">
        <v>238</v>
      </c>
      <c r="B66" s="41"/>
      <c r="C66" s="178" t="s">
        <v>236</v>
      </c>
      <c r="D66" s="131" t="s">
        <v>100</v>
      </c>
      <c r="E66" s="29">
        <f>E67</f>
        <v>95100</v>
      </c>
      <c r="F66" s="131" t="s">
        <v>100</v>
      </c>
      <c r="G66" s="131" t="s">
        <v>100</v>
      </c>
      <c r="H66" s="29">
        <f t="shared" si="4"/>
        <v>95100</v>
      </c>
      <c r="I66" s="133" t="s">
        <v>100</v>
      </c>
      <c r="K66" s="190"/>
    </row>
    <row r="67" spans="1:11" s="13" customFormat="1" ht="59.25" customHeight="1">
      <c r="A67" s="199" t="s">
        <v>272</v>
      </c>
      <c r="B67" s="41"/>
      <c r="C67" s="178" t="s">
        <v>237</v>
      </c>
      <c r="D67" s="131" t="s">
        <v>100</v>
      </c>
      <c r="E67" s="29">
        <v>95100</v>
      </c>
      <c r="F67" s="131" t="s">
        <v>100</v>
      </c>
      <c r="G67" s="131" t="s">
        <v>100</v>
      </c>
      <c r="H67" s="29">
        <f aca="true" t="shared" si="6" ref="H67:H72">E67</f>
        <v>95100</v>
      </c>
      <c r="I67" s="133" t="s">
        <v>100</v>
      </c>
      <c r="K67" s="190"/>
    </row>
    <row r="68" spans="1:11" s="13" customFormat="1" ht="34.5" customHeight="1">
      <c r="A68" s="211" t="s">
        <v>248</v>
      </c>
      <c r="B68" s="41"/>
      <c r="C68" s="178" t="s">
        <v>247</v>
      </c>
      <c r="D68" s="131" t="s">
        <v>100</v>
      </c>
      <c r="E68" s="29">
        <f>E69</f>
        <v>107.26</v>
      </c>
      <c r="F68" s="131" t="s">
        <v>100</v>
      </c>
      <c r="G68" s="131" t="s">
        <v>100</v>
      </c>
      <c r="H68" s="29">
        <f t="shared" si="6"/>
        <v>107.26</v>
      </c>
      <c r="I68" s="133" t="s">
        <v>100</v>
      </c>
      <c r="K68" s="190"/>
    </row>
    <row r="69" spans="1:11" s="13" customFormat="1" ht="171" customHeight="1">
      <c r="A69" s="199" t="s">
        <v>249</v>
      </c>
      <c r="B69" s="41"/>
      <c r="C69" s="178" t="s">
        <v>271</v>
      </c>
      <c r="D69" s="131" t="s">
        <v>100</v>
      </c>
      <c r="E69" s="29">
        <v>107.26</v>
      </c>
      <c r="F69" s="131" t="s">
        <v>100</v>
      </c>
      <c r="G69" s="131" t="s">
        <v>100</v>
      </c>
      <c r="H69" s="29">
        <f t="shared" si="6"/>
        <v>107.26</v>
      </c>
      <c r="I69" s="133" t="s">
        <v>100</v>
      </c>
      <c r="K69" s="190"/>
    </row>
    <row r="70" spans="1:9" s="13" customFormat="1" ht="15.75" customHeight="1">
      <c r="A70" s="173" t="s">
        <v>193</v>
      </c>
      <c r="B70" s="41"/>
      <c r="C70" s="178" t="s">
        <v>124</v>
      </c>
      <c r="D70" s="99" t="s">
        <v>100</v>
      </c>
      <c r="E70" s="29">
        <f>E71</f>
        <v>2079.46</v>
      </c>
      <c r="F70" s="131" t="s">
        <v>100</v>
      </c>
      <c r="G70" s="131" t="s">
        <v>100</v>
      </c>
      <c r="H70" s="29">
        <f t="shared" si="6"/>
        <v>2079.46</v>
      </c>
      <c r="I70" s="133" t="s">
        <v>100</v>
      </c>
    </row>
    <row r="71" spans="1:9" s="13" customFormat="1" ht="11.25">
      <c r="A71" s="173" t="s">
        <v>125</v>
      </c>
      <c r="B71" s="37"/>
      <c r="C71" s="175" t="s">
        <v>126</v>
      </c>
      <c r="D71" s="115" t="s">
        <v>100</v>
      </c>
      <c r="E71" s="34">
        <f>E72</f>
        <v>2079.46</v>
      </c>
      <c r="F71" s="130" t="s">
        <v>100</v>
      </c>
      <c r="G71" s="130" t="s">
        <v>100</v>
      </c>
      <c r="H71" s="34">
        <f t="shared" si="6"/>
        <v>2079.46</v>
      </c>
      <c r="I71" s="170" t="s">
        <v>100</v>
      </c>
    </row>
    <row r="72" spans="1:9" s="13" customFormat="1" ht="24.75" customHeight="1" thickBot="1">
      <c r="A72" s="101" t="s">
        <v>194</v>
      </c>
      <c r="B72" s="97"/>
      <c r="C72" s="176" t="s">
        <v>195</v>
      </c>
      <c r="D72" s="135" t="s">
        <v>100</v>
      </c>
      <c r="E72" s="98">
        <v>2079.46</v>
      </c>
      <c r="F72" s="132" t="s">
        <v>100</v>
      </c>
      <c r="G72" s="132" t="s">
        <v>100</v>
      </c>
      <c r="H72" s="98">
        <f t="shared" si="6"/>
        <v>2079.46</v>
      </c>
      <c r="I72" s="136" t="s">
        <v>100</v>
      </c>
    </row>
    <row r="73" spans="1:15" ht="17.25" customHeight="1">
      <c r="A73" s="26"/>
      <c r="B73" s="26"/>
      <c r="C73" s="26"/>
      <c r="D73" s="26"/>
      <c r="E73" s="95"/>
      <c r="F73" s="95"/>
      <c r="G73" s="95"/>
      <c r="H73" s="95"/>
      <c r="I73" s="95"/>
      <c r="J73" s="39"/>
      <c r="O73" s="39"/>
    </row>
    <row r="74" spans="1:9" ht="12.75" customHeight="1">
      <c r="A74" s="19" t="s">
        <v>39</v>
      </c>
      <c r="B74" s="19"/>
      <c r="C74" s="19"/>
      <c r="D74" s="19"/>
      <c r="E74" s="19"/>
      <c r="F74" s="19"/>
      <c r="G74" s="19"/>
      <c r="H74" s="19"/>
      <c r="I74" s="19"/>
    </row>
    <row r="75" spans="9:11" ht="12" customHeight="1">
      <c r="I75" s="26"/>
      <c r="J75" s="68"/>
      <c r="K75" s="68"/>
    </row>
    <row r="76" spans="1:11" ht="34.5" customHeight="1">
      <c r="A76" s="233" t="s">
        <v>16</v>
      </c>
      <c r="B76" s="235" t="s">
        <v>17</v>
      </c>
      <c r="C76" s="235" t="s">
        <v>40</v>
      </c>
      <c r="D76" s="235" t="s">
        <v>19</v>
      </c>
      <c r="E76" s="235" t="s">
        <v>41</v>
      </c>
      <c r="F76" s="20" t="s">
        <v>20</v>
      </c>
      <c r="G76" s="20"/>
      <c r="H76" s="20"/>
      <c r="I76" s="20"/>
      <c r="J76" s="230" t="s">
        <v>21</v>
      </c>
      <c r="K76" s="231"/>
    </row>
    <row r="77" spans="1:11" ht="33.75">
      <c r="A77" s="234"/>
      <c r="B77" s="236"/>
      <c r="C77" s="236"/>
      <c r="D77" s="236"/>
      <c r="E77" s="236"/>
      <c r="F77" s="8" t="s">
        <v>22</v>
      </c>
      <c r="G77" s="8" t="s">
        <v>23</v>
      </c>
      <c r="H77" s="8" t="s">
        <v>24</v>
      </c>
      <c r="I77" s="8" t="s">
        <v>25</v>
      </c>
      <c r="J77" s="8" t="s">
        <v>42</v>
      </c>
      <c r="K77" s="8" t="s">
        <v>43</v>
      </c>
    </row>
    <row r="78" spans="1:11" ht="10.5" customHeight="1" thickBot="1">
      <c r="A78" s="9" t="s">
        <v>26</v>
      </c>
      <c r="B78" s="103" t="s">
        <v>27</v>
      </c>
      <c r="C78" s="103" t="s">
        <v>28</v>
      </c>
      <c r="D78" s="103" t="s">
        <v>29</v>
      </c>
      <c r="E78" s="103" t="s">
        <v>30</v>
      </c>
      <c r="F78" s="103" t="s">
        <v>31</v>
      </c>
      <c r="G78" s="103" t="s">
        <v>32</v>
      </c>
      <c r="H78" s="103" t="s">
        <v>33</v>
      </c>
      <c r="I78" s="102" t="s">
        <v>34</v>
      </c>
      <c r="J78" s="103">
        <v>10</v>
      </c>
      <c r="K78" s="103">
        <v>11</v>
      </c>
    </row>
    <row r="79" spans="1:13" ht="10.5" customHeight="1">
      <c r="A79" s="104" t="s">
        <v>93</v>
      </c>
      <c r="B79" s="89">
        <v>200</v>
      </c>
      <c r="C79" s="70" t="s">
        <v>215</v>
      </c>
      <c r="D79" s="114">
        <f>D81</f>
        <v>311139896.59999996</v>
      </c>
      <c r="E79" s="114">
        <f>E81</f>
        <v>311139896.59999996</v>
      </c>
      <c r="F79" s="114">
        <f>F81</f>
        <v>309367213.54</v>
      </c>
      <c r="G79" s="85" t="s">
        <v>100</v>
      </c>
      <c r="H79" s="85" t="s">
        <v>100</v>
      </c>
      <c r="I79" s="114">
        <f>I81</f>
        <v>309367213.54</v>
      </c>
      <c r="J79" s="114">
        <f>D79-I79</f>
        <v>1772683.0599999428</v>
      </c>
      <c r="K79" s="123">
        <f>E79-I79</f>
        <v>1772683.0599999428</v>
      </c>
      <c r="M79" s="39"/>
    </row>
    <row r="80" spans="1:11" ht="10.5" customHeight="1">
      <c r="A80" s="105" t="s">
        <v>38</v>
      </c>
      <c r="B80" s="107"/>
      <c r="C80" s="103"/>
      <c r="D80" s="66"/>
      <c r="E80" s="66"/>
      <c r="F80" s="103"/>
      <c r="G80" s="103"/>
      <c r="H80" s="103"/>
      <c r="I80" s="103"/>
      <c r="J80" s="66"/>
      <c r="K80" s="124"/>
    </row>
    <row r="81" spans="1:11" ht="10.5" customHeight="1">
      <c r="A81" s="227" t="s">
        <v>94</v>
      </c>
      <c r="B81" s="240"/>
      <c r="C81" s="241" t="s">
        <v>103</v>
      </c>
      <c r="D81" s="228">
        <f>D87</f>
        <v>311139896.59999996</v>
      </c>
      <c r="E81" s="228">
        <f>D81</f>
        <v>311139896.59999996</v>
      </c>
      <c r="F81" s="228">
        <f>F87</f>
        <v>309367213.54</v>
      </c>
      <c r="G81" s="239" t="s">
        <v>100</v>
      </c>
      <c r="H81" s="239" t="s">
        <v>100</v>
      </c>
      <c r="I81" s="228">
        <f>I83</f>
        <v>309367213.54</v>
      </c>
      <c r="J81" s="228">
        <f>D81-I81</f>
        <v>1772683.0599999428</v>
      </c>
      <c r="K81" s="237">
        <f>E81-I81</f>
        <v>1772683.0599999428</v>
      </c>
    </row>
    <row r="82" spans="1:11" ht="12.75" customHeight="1">
      <c r="A82" s="227"/>
      <c r="B82" s="240"/>
      <c r="C82" s="241"/>
      <c r="D82" s="228"/>
      <c r="E82" s="228"/>
      <c r="F82" s="228"/>
      <c r="G82" s="239"/>
      <c r="H82" s="239"/>
      <c r="I82" s="228"/>
      <c r="J82" s="228"/>
      <c r="K82" s="237"/>
    </row>
    <row r="83" spans="1:13" ht="13.5" customHeight="1">
      <c r="A83" s="59" t="s">
        <v>145</v>
      </c>
      <c r="B83" s="51"/>
      <c r="C83" s="141" t="s">
        <v>144</v>
      </c>
      <c r="D83" s="52">
        <f>D87</f>
        <v>311139896.59999996</v>
      </c>
      <c r="E83" s="52">
        <f>D83</f>
        <v>311139896.59999996</v>
      </c>
      <c r="F83" s="52">
        <f>F87</f>
        <v>309367213.54</v>
      </c>
      <c r="G83" s="80" t="s">
        <v>100</v>
      </c>
      <c r="H83" s="80" t="s">
        <v>100</v>
      </c>
      <c r="I83" s="52">
        <f>I84</f>
        <v>309367213.54</v>
      </c>
      <c r="J83" s="80">
        <v>0</v>
      </c>
      <c r="K83" s="180">
        <v>0</v>
      </c>
      <c r="M83" s="39"/>
    </row>
    <row r="84" spans="1:11" ht="26.25" customHeight="1">
      <c r="A84" s="59" t="s">
        <v>129</v>
      </c>
      <c r="B84" s="51"/>
      <c r="C84" s="141" t="s">
        <v>128</v>
      </c>
      <c r="D84" s="52">
        <f>D87</f>
        <v>311139896.59999996</v>
      </c>
      <c r="E84" s="52">
        <f>D84</f>
        <v>311139896.59999996</v>
      </c>
      <c r="F84" s="52">
        <f>F87</f>
        <v>309367213.54</v>
      </c>
      <c r="G84" s="80" t="s">
        <v>100</v>
      </c>
      <c r="H84" s="80" t="s">
        <v>100</v>
      </c>
      <c r="I84" s="52">
        <f>I85</f>
        <v>309367213.54</v>
      </c>
      <c r="J84" s="80">
        <v>0</v>
      </c>
      <c r="K84" s="180">
        <v>0</v>
      </c>
    </row>
    <row r="85" spans="1:11" ht="38.25" customHeight="1">
      <c r="A85" s="44" t="s">
        <v>146</v>
      </c>
      <c r="B85" s="51"/>
      <c r="C85" s="141" t="s">
        <v>130</v>
      </c>
      <c r="D85" s="52">
        <f>D87</f>
        <v>311139896.59999996</v>
      </c>
      <c r="E85" s="52">
        <f>D85</f>
        <v>311139896.59999996</v>
      </c>
      <c r="F85" s="52">
        <f>F87</f>
        <v>309367213.54</v>
      </c>
      <c r="G85" s="80" t="s">
        <v>100</v>
      </c>
      <c r="H85" s="80" t="s">
        <v>100</v>
      </c>
      <c r="I85" s="52">
        <f>I86</f>
        <v>309367213.54</v>
      </c>
      <c r="J85" s="80">
        <v>0</v>
      </c>
      <c r="K85" s="180">
        <v>0</v>
      </c>
    </row>
    <row r="86" spans="1:11" ht="32.25" customHeight="1">
      <c r="A86" s="44" t="s">
        <v>147</v>
      </c>
      <c r="B86" s="51"/>
      <c r="C86" s="141" t="s">
        <v>131</v>
      </c>
      <c r="D86" s="52">
        <f>D87</f>
        <v>311139896.59999996</v>
      </c>
      <c r="E86" s="52">
        <f>D86</f>
        <v>311139896.59999996</v>
      </c>
      <c r="F86" s="52">
        <f>F87</f>
        <v>309367213.54</v>
      </c>
      <c r="G86" s="80" t="s">
        <v>100</v>
      </c>
      <c r="H86" s="80" t="s">
        <v>100</v>
      </c>
      <c r="I86" s="52">
        <f>I87</f>
        <v>309367213.54</v>
      </c>
      <c r="J86" s="80">
        <v>0</v>
      </c>
      <c r="K86" s="180">
        <v>0</v>
      </c>
    </row>
    <row r="87" spans="1:11" ht="105" customHeight="1">
      <c r="A87" s="44" t="s">
        <v>133</v>
      </c>
      <c r="B87" s="111"/>
      <c r="C87" s="142" t="s">
        <v>132</v>
      </c>
      <c r="D87" s="67">
        <f>D88+D103+D121+D124</f>
        <v>311139896.59999996</v>
      </c>
      <c r="E87" s="67">
        <f>D87</f>
        <v>311139896.59999996</v>
      </c>
      <c r="F87" s="67">
        <f aca="true" t="shared" si="7" ref="F87:F113">I87</f>
        <v>309367213.54</v>
      </c>
      <c r="G87" s="127" t="s">
        <v>100</v>
      </c>
      <c r="H87" s="127" t="s">
        <v>100</v>
      </c>
      <c r="I87" s="67">
        <f>I89+I103+I121+I124</f>
        <v>309367213.54</v>
      </c>
      <c r="J87" s="127">
        <v>0</v>
      </c>
      <c r="K87" s="203">
        <v>0</v>
      </c>
    </row>
    <row r="88" spans="1:13" ht="61.5" customHeight="1">
      <c r="A88" s="48" t="s">
        <v>148</v>
      </c>
      <c r="B88" s="92"/>
      <c r="C88" s="143" t="s">
        <v>134</v>
      </c>
      <c r="D88" s="64">
        <f>D89</f>
        <v>278504600</v>
      </c>
      <c r="E88" s="64">
        <f aca="true" t="shared" si="8" ref="E88:E104">D88</f>
        <v>278504600</v>
      </c>
      <c r="F88" s="64">
        <f>I88</f>
        <v>277248074.16</v>
      </c>
      <c r="G88" s="79" t="s">
        <v>100</v>
      </c>
      <c r="H88" s="79" t="s">
        <v>100</v>
      </c>
      <c r="I88" s="64">
        <f>I89</f>
        <v>277248074.16</v>
      </c>
      <c r="J88" s="79">
        <v>0</v>
      </c>
      <c r="K88" s="201">
        <v>0</v>
      </c>
      <c r="M88" s="24"/>
    </row>
    <row r="89" spans="1:11" ht="25.5" customHeight="1" thickBot="1">
      <c r="A89" s="106" t="s">
        <v>149</v>
      </c>
      <c r="B89" s="54"/>
      <c r="C89" s="144" t="s">
        <v>135</v>
      </c>
      <c r="D89" s="55">
        <f>D90+D94+D98</f>
        <v>278504600</v>
      </c>
      <c r="E89" s="55">
        <f t="shared" si="8"/>
        <v>278504600</v>
      </c>
      <c r="F89" s="55">
        <f>I89</f>
        <v>277248074.16</v>
      </c>
      <c r="G89" s="128" t="s">
        <v>100</v>
      </c>
      <c r="H89" s="128" t="s">
        <v>100</v>
      </c>
      <c r="I89" s="55">
        <f>I90+I94+I98</f>
        <v>277248074.16</v>
      </c>
      <c r="J89" s="55">
        <f>D89-I89</f>
        <v>1256525.8399999738</v>
      </c>
      <c r="K89" s="110">
        <f>E89-I89</f>
        <v>1256525.8399999738</v>
      </c>
    </row>
    <row r="90" spans="1:13" ht="12" customHeight="1" hidden="1">
      <c r="A90" s="154" t="s">
        <v>44</v>
      </c>
      <c r="B90" s="155"/>
      <c r="C90" s="160" t="s">
        <v>136</v>
      </c>
      <c r="D90" s="161">
        <f>D91+D92+D93</f>
        <v>211816240</v>
      </c>
      <c r="E90" s="161">
        <f t="shared" si="8"/>
        <v>211816240</v>
      </c>
      <c r="F90" s="161">
        <f>I90</f>
        <v>211810772.75</v>
      </c>
      <c r="G90" s="162">
        <v>0</v>
      </c>
      <c r="H90" s="162">
        <v>0</v>
      </c>
      <c r="I90" s="161">
        <f>I91+I92+I93</f>
        <v>211810772.75</v>
      </c>
      <c r="J90" s="161">
        <f>E90-F90</f>
        <v>5467.25</v>
      </c>
      <c r="K90" s="163">
        <f>J90</f>
        <v>5467.25</v>
      </c>
      <c r="M90" s="39"/>
    </row>
    <row r="91" spans="1:13" ht="23.25" customHeight="1" hidden="1">
      <c r="A91" s="154" t="s">
        <v>81</v>
      </c>
      <c r="B91" s="155"/>
      <c r="C91" s="156" t="s">
        <v>137</v>
      </c>
      <c r="D91" s="157">
        <f>197908323.6+8732640-904282.45</f>
        <v>205736681.15</v>
      </c>
      <c r="E91" s="157">
        <f>D91</f>
        <v>205736681.15</v>
      </c>
      <c r="F91" s="157">
        <f t="shared" si="7"/>
        <v>205736681.15</v>
      </c>
      <c r="G91" s="158">
        <v>0</v>
      </c>
      <c r="H91" s="158">
        <v>0</v>
      </c>
      <c r="I91" s="157">
        <f>3675614.37+15743697.98+13020365.36+26941539.64+6797428.61+18799120+27427607.99+13264394.07+27816930.5+6561413.24+12540743.66+33147825.73</f>
        <v>205736681.15</v>
      </c>
      <c r="J91" s="157">
        <f aca="true" t="shared" si="9" ref="J91:J116">E91-F91</f>
        <v>0</v>
      </c>
      <c r="K91" s="159">
        <f aca="true" t="shared" si="10" ref="K91:K124">J91</f>
        <v>0</v>
      </c>
      <c r="M91" s="39"/>
    </row>
    <row r="92" spans="1:11" ht="11.25" customHeight="1" hidden="1">
      <c r="A92" s="154" t="s">
        <v>82</v>
      </c>
      <c r="B92" s="155"/>
      <c r="C92" s="156" t="s">
        <v>137</v>
      </c>
      <c r="D92" s="157">
        <f>4068376.4+406900+324281.96+0.49</f>
        <v>4799558.850000001</v>
      </c>
      <c r="E92" s="157">
        <f t="shared" si="8"/>
        <v>4799558.850000001</v>
      </c>
      <c r="F92" s="157">
        <f t="shared" si="7"/>
        <v>4799558.359999999</v>
      </c>
      <c r="G92" s="158">
        <v>0</v>
      </c>
      <c r="H92" s="158">
        <v>0</v>
      </c>
      <c r="I92" s="157">
        <f>99000+393795.81+349018.47+355529.2+153491.48+657092.92+379931.33+464276.31+521391.82+254115.88+384047.07+787868.07</f>
        <v>4799558.359999999</v>
      </c>
      <c r="J92" s="157">
        <f t="shared" si="9"/>
        <v>0.49000000115484</v>
      </c>
      <c r="K92" s="159">
        <f t="shared" si="10"/>
        <v>0.49000000115484</v>
      </c>
    </row>
    <row r="93" spans="1:11" ht="11.25" customHeight="1" hidden="1">
      <c r="A93" s="154"/>
      <c r="B93" s="155"/>
      <c r="C93" s="156" t="s">
        <v>143</v>
      </c>
      <c r="D93" s="157">
        <f>700000+500000+80000</f>
        <v>1280000</v>
      </c>
      <c r="E93" s="157">
        <f t="shared" si="8"/>
        <v>1280000</v>
      </c>
      <c r="F93" s="157">
        <f t="shared" si="7"/>
        <v>1274533.2400000002</v>
      </c>
      <c r="G93" s="158">
        <v>0</v>
      </c>
      <c r="H93" s="158">
        <v>0</v>
      </c>
      <c r="I93" s="157">
        <f>40667.7+282737.23+117668.03+77346.11+35989.8+60786.03+224471.96+110600.47+135325.45+17734.35+51955.84+119250.27</f>
        <v>1274533.2400000002</v>
      </c>
      <c r="J93" s="157">
        <f>E93-F93</f>
        <v>5466.7599999997765</v>
      </c>
      <c r="K93" s="159">
        <f>J93</f>
        <v>5466.7599999997765</v>
      </c>
    </row>
    <row r="94" spans="1:13" ht="48.75" customHeight="1" hidden="1">
      <c r="A94" s="154" t="s">
        <v>150</v>
      </c>
      <c r="B94" s="155"/>
      <c r="C94" s="156" t="s">
        <v>138</v>
      </c>
      <c r="D94" s="157">
        <f>D95+D96+D97</f>
        <v>63612460</v>
      </c>
      <c r="E94" s="157">
        <f t="shared" si="8"/>
        <v>63612460</v>
      </c>
      <c r="F94" s="157">
        <f t="shared" si="7"/>
        <v>62637396.61</v>
      </c>
      <c r="G94" s="158">
        <v>0</v>
      </c>
      <c r="H94" s="158">
        <v>0</v>
      </c>
      <c r="I94" s="157">
        <f>I95+I96+I97</f>
        <v>62637396.61</v>
      </c>
      <c r="J94" s="157">
        <f t="shared" si="9"/>
        <v>975063.3900000006</v>
      </c>
      <c r="K94" s="159">
        <f t="shared" si="10"/>
        <v>975063.3900000006</v>
      </c>
      <c r="M94" s="39"/>
    </row>
    <row r="95" spans="1:13" ht="22.5" customHeight="1" hidden="1">
      <c r="A95" s="154" t="s">
        <v>81</v>
      </c>
      <c r="B95" s="155"/>
      <c r="C95" s="156" t="s">
        <v>139</v>
      </c>
      <c r="D95" s="157">
        <f>59918950.32+2636960-350000-97916.94</f>
        <v>62107993.38</v>
      </c>
      <c r="E95" s="157">
        <f>D95</f>
        <v>62107993.38</v>
      </c>
      <c r="F95" s="157">
        <f>I95</f>
        <v>61187929.99</v>
      </c>
      <c r="G95" s="158">
        <v>0</v>
      </c>
      <c r="H95" s="158">
        <v>0</v>
      </c>
      <c r="I95" s="157">
        <f>0+3928073.67+3954596.42+10166630.18+4377305.52+7365260.74+5779788.55+10592039.67+4104717.78+10919517.46</f>
        <v>61187929.99</v>
      </c>
      <c r="J95" s="157">
        <f t="shared" si="9"/>
        <v>920063.3900000006</v>
      </c>
      <c r="K95" s="159">
        <f t="shared" si="10"/>
        <v>920063.3900000006</v>
      </c>
      <c r="M95" s="39"/>
    </row>
    <row r="96" spans="1:13" ht="14.25" customHeight="1" hidden="1">
      <c r="A96" s="154" t="s">
        <v>82</v>
      </c>
      <c r="B96" s="155"/>
      <c r="C96" s="156" t="s">
        <v>139</v>
      </c>
      <c r="D96" s="157">
        <f>1228649.68+122900+97916.94</f>
        <v>1449466.6199999999</v>
      </c>
      <c r="E96" s="157">
        <f>D96</f>
        <v>1449466.6199999999</v>
      </c>
      <c r="F96" s="157">
        <f>I96</f>
        <v>1449466.62</v>
      </c>
      <c r="G96" s="158">
        <v>0</v>
      </c>
      <c r="H96" s="158">
        <v>0</v>
      </c>
      <c r="I96" s="157">
        <f>0+118926.33+105403.58+107369.82+274694.48+114739.26+140211.45+157460.33+115982.22+314679.15</f>
        <v>1449466.62</v>
      </c>
      <c r="J96" s="157">
        <f t="shared" si="9"/>
        <v>0</v>
      </c>
      <c r="K96" s="159">
        <f t="shared" si="10"/>
        <v>0</v>
      </c>
      <c r="M96" s="39"/>
    </row>
    <row r="97" spans="1:13" ht="14.25" customHeight="1" hidden="1">
      <c r="A97" s="154"/>
      <c r="B97" s="155"/>
      <c r="C97" s="156" t="s">
        <v>233</v>
      </c>
      <c r="D97" s="157">
        <f>55000</f>
        <v>55000</v>
      </c>
      <c r="E97" s="157">
        <f>D97</f>
        <v>55000</v>
      </c>
      <c r="F97" s="157">
        <f>I97</f>
        <v>0</v>
      </c>
      <c r="G97" s="158">
        <v>0</v>
      </c>
      <c r="H97" s="158">
        <v>0</v>
      </c>
      <c r="I97" s="157">
        <f>0+19470.85-19470.85+16786.78+-16786.78+3223.27-3223.27+7000.53-7000.53</f>
        <v>0</v>
      </c>
      <c r="J97" s="157">
        <f t="shared" si="9"/>
        <v>55000</v>
      </c>
      <c r="K97" s="159">
        <f t="shared" si="10"/>
        <v>55000</v>
      </c>
      <c r="M97" s="39"/>
    </row>
    <row r="98" spans="1:13" ht="35.25" customHeight="1" hidden="1">
      <c r="A98" s="164" t="s">
        <v>142</v>
      </c>
      <c r="B98" s="165"/>
      <c r="C98" s="166" t="s">
        <v>140</v>
      </c>
      <c r="D98" s="167">
        <f>D99+D100+D101+D102</f>
        <v>3075900</v>
      </c>
      <c r="E98" s="167">
        <f t="shared" si="8"/>
        <v>3075900</v>
      </c>
      <c r="F98" s="167">
        <f t="shared" si="7"/>
        <v>2799904.8000000003</v>
      </c>
      <c r="G98" s="168">
        <v>0</v>
      </c>
      <c r="H98" s="168">
        <v>0</v>
      </c>
      <c r="I98" s="167">
        <f>I99+I100+I101+I102</f>
        <v>2799904.8000000003</v>
      </c>
      <c r="J98" s="167">
        <f t="shared" si="9"/>
        <v>275995.1999999997</v>
      </c>
      <c r="K98" s="169">
        <f t="shared" si="10"/>
        <v>275995.1999999997</v>
      </c>
      <c r="M98" s="39"/>
    </row>
    <row r="99" spans="1:15" ht="34.5" customHeight="1" hidden="1">
      <c r="A99" s="164" t="s">
        <v>91</v>
      </c>
      <c r="B99" s="165"/>
      <c r="C99" s="166" t="s">
        <v>141</v>
      </c>
      <c r="D99" s="167">
        <f>407500-34000+93000</f>
        <v>466500</v>
      </c>
      <c r="E99" s="167">
        <f t="shared" si="8"/>
        <v>466500</v>
      </c>
      <c r="F99" s="167">
        <f t="shared" si="7"/>
        <v>428700</v>
      </c>
      <c r="G99" s="168">
        <v>0</v>
      </c>
      <c r="H99" s="168">
        <v>0</v>
      </c>
      <c r="I99" s="167">
        <f>11900-1000+36400+34350+20200+26250+38950+18550+48950-1400+55700+33300+42200+26850+37500</f>
        <v>428700</v>
      </c>
      <c r="J99" s="167">
        <f t="shared" si="9"/>
        <v>37800</v>
      </c>
      <c r="K99" s="169">
        <f t="shared" si="10"/>
        <v>37800</v>
      </c>
      <c r="M99" s="39"/>
      <c r="O99" s="39"/>
    </row>
    <row r="100" spans="1:13" ht="33.75" customHeight="1" hidden="1">
      <c r="A100" s="164" t="s">
        <v>91</v>
      </c>
      <c r="B100" s="165"/>
      <c r="C100" s="166" t="s">
        <v>151</v>
      </c>
      <c r="D100" s="167">
        <f>2147920+912-14000-9577+293817.86</f>
        <v>2419072.86</v>
      </c>
      <c r="E100" s="167">
        <f>D100</f>
        <v>2419072.86</v>
      </c>
      <c r="F100" s="167">
        <f t="shared" si="7"/>
        <v>2180877.66</v>
      </c>
      <c r="G100" s="168">
        <v>0</v>
      </c>
      <c r="H100" s="168">
        <v>0</v>
      </c>
      <c r="I100" s="167">
        <f>44819.5-150+155094.8+209937.9+121890.4+124126.4+242809.4-600+59259.9+310326.3-11550+312517.8-15400+206350.26+207485+213960</f>
        <v>2180877.66</v>
      </c>
      <c r="J100" s="167">
        <f t="shared" si="9"/>
        <v>238195.19999999972</v>
      </c>
      <c r="K100" s="169">
        <f t="shared" si="10"/>
        <v>238195.19999999972</v>
      </c>
      <c r="M100" s="39"/>
    </row>
    <row r="101" spans="1:11" ht="11.25" customHeight="1" hidden="1">
      <c r="A101" s="164" t="s">
        <v>80</v>
      </c>
      <c r="B101" s="165"/>
      <c r="C101" s="166" t="s">
        <v>152</v>
      </c>
      <c r="D101" s="167">
        <f>216900+9577-36757.4</f>
        <v>189719.6</v>
      </c>
      <c r="E101" s="167">
        <f t="shared" si="8"/>
        <v>189719.6</v>
      </c>
      <c r="F101" s="167">
        <f t="shared" si="7"/>
        <v>189719.6</v>
      </c>
      <c r="G101" s="168">
        <v>0</v>
      </c>
      <c r="H101" s="168">
        <v>0</v>
      </c>
      <c r="I101" s="167">
        <f>0+0+0+0+0+179950-13523+61201.6-37909</f>
        <v>189719.6</v>
      </c>
      <c r="J101" s="167">
        <f t="shared" si="9"/>
        <v>0</v>
      </c>
      <c r="K101" s="169">
        <f t="shared" si="10"/>
        <v>0</v>
      </c>
    </row>
    <row r="102" spans="1:11" ht="11.25" customHeight="1" hidden="1">
      <c r="A102" s="164"/>
      <c r="B102" s="165"/>
      <c r="C102" s="166" t="s">
        <v>197</v>
      </c>
      <c r="D102" s="167">
        <f>1580-912-60.46</f>
        <v>607.54</v>
      </c>
      <c r="E102" s="167">
        <f t="shared" si="8"/>
        <v>607.54</v>
      </c>
      <c r="F102" s="167">
        <f>I102</f>
        <v>607.54</v>
      </c>
      <c r="G102" s="168">
        <v>0</v>
      </c>
      <c r="H102" s="168">
        <v>0</v>
      </c>
      <c r="I102" s="167">
        <f>36.77+96.77+60+120+0+60+60+60+114+0</f>
        <v>607.54</v>
      </c>
      <c r="J102" s="167">
        <f t="shared" si="9"/>
        <v>0</v>
      </c>
      <c r="K102" s="169">
        <f t="shared" si="10"/>
        <v>0</v>
      </c>
    </row>
    <row r="103" spans="1:13" ht="25.5" customHeight="1">
      <c r="A103" s="48" t="s">
        <v>153</v>
      </c>
      <c r="B103" s="51"/>
      <c r="C103" s="112" t="s">
        <v>155</v>
      </c>
      <c r="D103" s="64">
        <f>D104</f>
        <v>32016648.21</v>
      </c>
      <c r="E103" s="64">
        <f t="shared" si="8"/>
        <v>32016648.21</v>
      </c>
      <c r="F103" s="113">
        <f t="shared" si="7"/>
        <v>31500490.990000002</v>
      </c>
      <c r="G103" s="79" t="s">
        <v>100</v>
      </c>
      <c r="H103" s="79" t="s">
        <v>100</v>
      </c>
      <c r="I103" s="64">
        <f>I104</f>
        <v>31500490.990000002</v>
      </c>
      <c r="J103" s="79">
        <v>0</v>
      </c>
      <c r="K103" s="201">
        <v>0</v>
      </c>
      <c r="M103" s="39"/>
    </row>
    <row r="104" spans="1:11" ht="36.75" customHeight="1" thickBot="1">
      <c r="A104" s="48" t="s">
        <v>154</v>
      </c>
      <c r="B104" s="54"/>
      <c r="C104" s="150" t="s">
        <v>156</v>
      </c>
      <c r="D104" s="67">
        <f>D105+D119+D120</f>
        <v>32016648.21</v>
      </c>
      <c r="E104" s="67">
        <f t="shared" si="8"/>
        <v>32016648.21</v>
      </c>
      <c r="F104" s="151">
        <f t="shared" si="7"/>
        <v>31500490.990000002</v>
      </c>
      <c r="G104" s="127" t="s">
        <v>100</v>
      </c>
      <c r="H104" s="127" t="s">
        <v>100</v>
      </c>
      <c r="I104" s="67">
        <f>I105+I119+I120</f>
        <v>31500490.990000002</v>
      </c>
      <c r="J104" s="67">
        <f>E104-F104</f>
        <v>516157.2199999988</v>
      </c>
      <c r="K104" s="149">
        <f t="shared" si="10"/>
        <v>516157.2199999988</v>
      </c>
    </row>
    <row r="105" spans="1:11" ht="17.25" customHeight="1" hidden="1">
      <c r="A105" s="48" t="s">
        <v>157</v>
      </c>
      <c r="B105" s="51"/>
      <c r="C105" s="49" t="s">
        <v>158</v>
      </c>
      <c r="D105" s="52">
        <f>D106+D107+D108+D109+D110+D111+D112+D114+D115+D116+D117+D118+D113</f>
        <v>28260772.16</v>
      </c>
      <c r="E105" s="52">
        <f aca="true" t="shared" si="11" ref="E105:E129">D105</f>
        <v>28260772.16</v>
      </c>
      <c r="F105" s="53">
        <f t="shared" si="7"/>
        <v>27748970.44</v>
      </c>
      <c r="G105" s="80">
        <v>0</v>
      </c>
      <c r="H105" s="80">
        <v>0</v>
      </c>
      <c r="I105" s="52">
        <f>I106+I107+I108+I109+I110+I111+I112+I114+I115+I116+I117+I118+I113</f>
        <v>27748970.44</v>
      </c>
      <c r="J105" s="52">
        <f t="shared" si="9"/>
        <v>511801.7199999988</v>
      </c>
      <c r="K105" s="108">
        <f t="shared" si="10"/>
        <v>511801.7199999988</v>
      </c>
    </row>
    <row r="106" spans="1:11" ht="12" customHeight="1" hidden="1">
      <c r="A106" s="48" t="s">
        <v>95</v>
      </c>
      <c r="B106" s="51"/>
      <c r="C106" s="49" t="s">
        <v>159</v>
      </c>
      <c r="D106" s="52">
        <f>2428000-4500-6000-538460</f>
        <v>1879040</v>
      </c>
      <c r="E106" s="52">
        <f>D106</f>
        <v>1879040</v>
      </c>
      <c r="F106" s="53">
        <f>I106</f>
        <v>1554628.59</v>
      </c>
      <c r="G106" s="80">
        <v>0</v>
      </c>
      <c r="H106" s="80">
        <v>0</v>
      </c>
      <c r="I106" s="52">
        <v>1554628.59</v>
      </c>
      <c r="J106" s="52">
        <f t="shared" si="9"/>
        <v>324411.4099999999</v>
      </c>
      <c r="K106" s="108">
        <f t="shared" si="10"/>
        <v>324411.4099999999</v>
      </c>
    </row>
    <row r="107" spans="1:11" ht="11.25" customHeight="1" hidden="1">
      <c r="A107" s="48" t="s">
        <v>45</v>
      </c>
      <c r="B107" s="51"/>
      <c r="C107" s="49" t="s">
        <v>160</v>
      </c>
      <c r="D107" s="52">
        <v>1100000</v>
      </c>
      <c r="E107" s="52">
        <f t="shared" si="11"/>
        <v>1100000</v>
      </c>
      <c r="F107" s="53">
        <f>I107</f>
        <v>1005704.4</v>
      </c>
      <c r="G107" s="80">
        <v>0</v>
      </c>
      <c r="H107" s="80">
        <v>0</v>
      </c>
      <c r="I107" s="52">
        <v>1005704.4</v>
      </c>
      <c r="J107" s="52">
        <f t="shared" si="9"/>
        <v>94295.59999999998</v>
      </c>
      <c r="K107" s="108">
        <f t="shared" si="10"/>
        <v>94295.59999999998</v>
      </c>
    </row>
    <row r="108" spans="1:11" ht="11.25" customHeight="1" hidden="1">
      <c r="A108" s="48" t="s">
        <v>46</v>
      </c>
      <c r="B108" s="51"/>
      <c r="C108" s="49" t="s">
        <v>161</v>
      </c>
      <c r="D108" s="52">
        <f>2244900-76.05-300000-10000</f>
        <v>1934823.9500000002</v>
      </c>
      <c r="E108" s="52">
        <f t="shared" si="11"/>
        <v>1934823.9500000002</v>
      </c>
      <c r="F108" s="53">
        <f t="shared" si="7"/>
        <v>1911325.18</v>
      </c>
      <c r="G108" s="80">
        <v>0</v>
      </c>
      <c r="H108" s="80">
        <v>0</v>
      </c>
      <c r="I108" s="52">
        <v>1911325.18</v>
      </c>
      <c r="J108" s="52">
        <f t="shared" si="9"/>
        <v>23498.77000000025</v>
      </c>
      <c r="K108" s="108">
        <f t="shared" si="10"/>
        <v>23498.77000000025</v>
      </c>
    </row>
    <row r="109" spans="1:11" ht="11.25" customHeight="1" hidden="1">
      <c r="A109" s="48" t="s">
        <v>47</v>
      </c>
      <c r="B109" s="51"/>
      <c r="C109" s="49" t="s">
        <v>162</v>
      </c>
      <c r="D109" s="52">
        <v>1575900</v>
      </c>
      <c r="E109" s="52">
        <f t="shared" si="11"/>
        <v>1575900</v>
      </c>
      <c r="F109" s="53">
        <f t="shared" si="7"/>
        <v>1574531.96</v>
      </c>
      <c r="G109" s="80">
        <v>0</v>
      </c>
      <c r="H109" s="80">
        <v>0</v>
      </c>
      <c r="I109" s="52">
        <v>1574531.96</v>
      </c>
      <c r="J109" s="52">
        <f t="shared" si="9"/>
        <v>1368.0400000000373</v>
      </c>
      <c r="K109" s="108">
        <f t="shared" si="10"/>
        <v>1368.0400000000373</v>
      </c>
    </row>
    <row r="110" spans="1:11" ht="11.25" customHeight="1" hidden="1">
      <c r="A110" s="48" t="s">
        <v>48</v>
      </c>
      <c r="B110" s="51"/>
      <c r="C110" s="49" t="s">
        <v>163</v>
      </c>
      <c r="D110" s="52">
        <f>8688610-10000</f>
        <v>8678610</v>
      </c>
      <c r="E110" s="52">
        <f t="shared" si="11"/>
        <v>8678610</v>
      </c>
      <c r="F110" s="53">
        <f t="shared" si="7"/>
        <v>8649299.3</v>
      </c>
      <c r="G110" s="80">
        <v>0</v>
      </c>
      <c r="H110" s="80">
        <v>0</v>
      </c>
      <c r="I110" s="52">
        <v>8649299.3</v>
      </c>
      <c r="J110" s="52">
        <f t="shared" si="9"/>
        <v>29310.699999999255</v>
      </c>
      <c r="K110" s="108">
        <f t="shared" si="10"/>
        <v>29310.699999999255</v>
      </c>
    </row>
    <row r="111" spans="1:11" ht="11.25" customHeight="1" hidden="1">
      <c r="A111" s="57" t="s">
        <v>49</v>
      </c>
      <c r="B111" s="51"/>
      <c r="C111" s="49" t="s">
        <v>164</v>
      </c>
      <c r="D111" s="52">
        <f>3196460+1618600+10000</f>
        <v>4825060</v>
      </c>
      <c r="E111" s="52">
        <f t="shared" si="11"/>
        <v>4825060</v>
      </c>
      <c r="F111" s="53">
        <f t="shared" si="7"/>
        <v>4801151.67</v>
      </c>
      <c r="G111" s="80">
        <v>0</v>
      </c>
      <c r="H111" s="80">
        <v>0</v>
      </c>
      <c r="I111" s="52">
        <v>4801151.67</v>
      </c>
      <c r="J111" s="52">
        <f t="shared" si="9"/>
        <v>23908.330000000075</v>
      </c>
      <c r="K111" s="108">
        <f t="shared" si="10"/>
        <v>23908.330000000075</v>
      </c>
    </row>
    <row r="112" spans="1:11" ht="11.25" customHeight="1" hidden="1">
      <c r="A112" s="57" t="s">
        <v>112</v>
      </c>
      <c r="B112" s="51"/>
      <c r="C112" s="49" t="s">
        <v>165</v>
      </c>
      <c r="D112" s="52">
        <f>54920-2732-24740</f>
        <v>27448</v>
      </c>
      <c r="E112" s="52">
        <f t="shared" si="11"/>
        <v>27448</v>
      </c>
      <c r="F112" s="53">
        <f t="shared" si="7"/>
        <v>27447.9</v>
      </c>
      <c r="G112" s="80">
        <v>0</v>
      </c>
      <c r="H112" s="80">
        <v>0</v>
      </c>
      <c r="I112" s="52">
        <v>27447.9</v>
      </c>
      <c r="J112" s="52">
        <f t="shared" si="9"/>
        <v>0.09999999999854481</v>
      </c>
      <c r="K112" s="108">
        <f t="shared" si="10"/>
        <v>0.09999999999854481</v>
      </c>
    </row>
    <row r="113" spans="1:11" ht="11.25" customHeight="1" hidden="1">
      <c r="A113" s="57"/>
      <c r="B113" s="51"/>
      <c r="C113" s="49" t="s">
        <v>220</v>
      </c>
      <c r="D113" s="52">
        <v>38400</v>
      </c>
      <c r="E113" s="52">
        <f t="shared" si="11"/>
        <v>38400</v>
      </c>
      <c r="F113" s="53">
        <f t="shared" si="7"/>
        <v>38367.84</v>
      </c>
      <c r="G113" s="80">
        <v>0</v>
      </c>
      <c r="H113" s="80">
        <v>0</v>
      </c>
      <c r="I113" s="52">
        <v>38367.84</v>
      </c>
      <c r="J113" s="52">
        <f t="shared" si="9"/>
        <v>32.16000000000349</v>
      </c>
      <c r="K113" s="108">
        <f t="shared" si="10"/>
        <v>32.16000000000349</v>
      </c>
    </row>
    <row r="114" spans="1:11" ht="12" customHeight="1" hidden="1">
      <c r="A114" s="57" t="s">
        <v>90</v>
      </c>
      <c r="B114" s="51"/>
      <c r="C114" s="49" t="s">
        <v>166</v>
      </c>
      <c r="D114" s="52">
        <f>2360900+814750.21+432840</f>
        <v>3608490.21</v>
      </c>
      <c r="E114" s="52">
        <f t="shared" si="11"/>
        <v>3608490.21</v>
      </c>
      <c r="F114" s="53">
        <f aca="true" t="shared" si="12" ref="F114:F124">I114</f>
        <v>3608237.97</v>
      </c>
      <c r="G114" s="80">
        <v>0</v>
      </c>
      <c r="H114" s="80">
        <v>0</v>
      </c>
      <c r="I114" s="52">
        <v>3608237.97</v>
      </c>
      <c r="J114" s="52">
        <f t="shared" si="9"/>
        <v>252.23999999975786</v>
      </c>
      <c r="K114" s="108">
        <f t="shared" si="10"/>
        <v>252.23999999975786</v>
      </c>
    </row>
    <row r="115" spans="1:11" ht="12" customHeight="1" hidden="1">
      <c r="A115" s="57"/>
      <c r="B115" s="51"/>
      <c r="C115" s="49" t="s">
        <v>167</v>
      </c>
      <c r="D115" s="52">
        <f>1551300-32128.21-108100-9171.79</f>
        <v>1401900</v>
      </c>
      <c r="E115" s="52">
        <f t="shared" si="11"/>
        <v>1401900</v>
      </c>
      <c r="F115" s="53">
        <f t="shared" si="12"/>
        <v>1401893.94</v>
      </c>
      <c r="G115" s="80">
        <v>0</v>
      </c>
      <c r="H115" s="80">
        <v>0</v>
      </c>
      <c r="I115" s="52">
        <v>1401893.94</v>
      </c>
      <c r="J115" s="52">
        <f t="shared" si="9"/>
        <v>6.060000000055879</v>
      </c>
      <c r="K115" s="108">
        <f t="shared" si="10"/>
        <v>6.060000000055879</v>
      </c>
    </row>
    <row r="116" spans="1:11" ht="12" customHeight="1" hidden="1">
      <c r="A116" s="57"/>
      <c r="B116" s="51"/>
      <c r="C116" s="49" t="s">
        <v>179</v>
      </c>
      <c r="D116" s="52">
        <v>10300</v>
      </c>
      <c r="E116" s="52">
        <f t="shared" si="11"/>
        <v>10300</v>
      </c>
      <c r="F116" s="53">
        <f t="shared" si="12"/>
        <v>9140.03</v>
      </c>
      <c r="G116" s="80">
        <v>0</v>
      </c>
      <c r="H116" s="80">
        <v>0</v>
      </c>
      <c r="I116" s="52">
        <v>9140.03</v>
      </c>
      <c r="J116" s="52">
        <f t="shared" si="9"/>
        <v>1159.9699999999993</v>
      </c>
      <c r="K116" s="108">
        <f t="shared" si="10"/>
        <v>1159.9699999999993</v>
      </c>
    </row>
    <row r="117" spans="1:11" ht="12" customHeight="1" hidden="1">
      <c r="A117" s="57" t="s">
        <v>50</v>
      </c>
      <c r="B117" s="51"/>
      <c r="C117" s="49" t="s">
        <v>168</v>
      </c>
      <c r="D117" s="52">
        <f>2302530+1105700-231430-6000</f>
        <v>3170800</v>
      </c>
      <c r="E117" s="52">
        <f>D117</f>
        <v>3170800</v>
      </c>
      <c r="F117" s="53">
        <f t="shared" si="12"/>
        <v>3157241.66</v>
      </c>
      <c r="G117" s="80">
        <v>0</v>
      </c>
      <c r="H117" s="80">
        <v>0</v>
      </c>
      <c r="I117" s="52">
        <v>3157241.66</v>
      </c>
      <c r="J117" s="52">
        <f>E117-F117</f>
        <v>13558.339999999851</v>
      </c>
      <c r="K117" s="109">
        <f t="shared" si="10"/>
        <v>13558.339999999851</v>
      </c>
    </row>
    <row r="118" spans="1:11" ht="12" customHeight="1" hidden="1">
      <c r="A118" s="202"/>
      <c r="B118" s="204"/>
      <c r="C118" s="112" t="s">
        <v>169</v>
      </c>
      <c r="D118" s="64">
        <v>10000</v>
      </c>
      <c r="E118" s="64">
        <f t="shared" si="11"/>
        <v>10000</v>
      </c>
      <c r="F118" s="113">
        <f t="shared" si="12"/>
        <v>10000</v>
      </c>
      <c r="G118" s="79">
        <v>0</v>
      </c>
      <c r="H118" s="79">
        <v>0</v>
      </c>
      <c r="I118" s="52">
        <v>10000</v>
      </c>
      <c r="J118" s="64">
        <f>E118-F118</f>
        <v>0</v>
      </c>
      <c r="K118" s="109">
        <f t="shared" si="10"/>
        <v>0</v>
      </c>
    </row>
    <row r="119" spans="1:11" ht="12" customHeight="1" hidden="1">
      <c r="A119" s="202"/>
      <c r="B119" s="204"/>
      <c r="C119" s="112" t="s">
        <v>214</v>
      </c>
      <c r="D119" s="64">
        <v>3652800</v>
      </c>
      <c r="E119" s="64">
        <f t="shared" si="11"/>
        <v>3652800</v>
      </c>
      <c r="F119" s="113">
        <f>I119</f>
        <v>3648444.5</v>
      </c>
      <c r="G119" s="79">
        <v>0</v>
      </c>
      <c r="H119" s="79">
        <v>0</v>
      </c>
      <c r="I119" s="113">
        <v>3648444.5</v>
      </c>
      <c r="J119" s="64">
        <f>E119-F119</f>
        <v>4355.5</v>
      </c>
      <c r="K119" s="109">
        <f>J119</f>
        <v>4355.5</v>
      </c>
    </row>
    <row r="120" spans="1:11" ht="12" customHeight="1" hidden="1">
      <c r="A120" s="202"/>
      <c r="B120" s="204"/>
      <c r="C120" s="112" t="s">
        <v>213</v>
      </c>
      <c r="D120" s="64">
        <f>103000+76.05</f>
        <v>103076.05</v>
      </c>
      <c r="E120" s="64">
        <f t="shared" si="11"/>
        <v>103076.05</v>
      </c>
      <c r="F120" s="113">
        <f>I120</f>
        <v>103076.05</v>
      </c>
      <c r="G120" s="79">
        <v>0</v>
      </c>
      <c r="H120" s="79">
        <v>0</v>
      </c>
      <c r="I120" s="113">
        <v>103076.05</v>
      </c>
      <c r="J120" s="64">
        <f>E120-F120</f>
        <v>0</v>
      </c>
      <c r="K120" s="109">
        <f>J120</f>
        <v>0</v>
      </c>
    </row>
    <row r="121" spans="1:11" ht="26.25" customHeight="1" thickBot="1">
      <c r="A121" s="57" t="s">
        <v>170</v>
      </c>
      <c r="B121" s="54"/>
      <c r="C121" s="50" t="s">
        <v>173</v>
      </c>
      <c r="D121" s="55">
        <f>D122</f>
        <v>4630.68</v>
      </c>
      <c r="E121" s="55">
        <f t="shared" si="11"/>
        <v>4630.68</v>
      </c>
      <c r="F121" s="56">
        <f>I121</f>
        <v>4630.68</v>
      </c>
      <c r="G121" s="128" t="s">
        <v>100</v>
      </c>
      <c r="H121" s="128" t="s">
        <v>100</v>
      </c>
      <c r="I121" s="56">
        <f>I122</f>
        <v>4630.68</v>
      </c>
      <c r="J121" s="128">
        <v>0</v>
      </c>
      <c r="K121" s="179">
        <f t="shared" si="10"/>
        <v>0</v>
      </c>
    </row>
    <row r="122" spans="1:11" ht="22.5">
      <c r="A122" s="48" t="s">
        <v>234</v>
      </c>
      <c r="B122" s="51"/>
      <c r="C122" s="49" t="s">
        <v>174</v>
      </c>
      <c r="D122" s="52">
        <f>D123</f>
        <v>4630.68</v>
      </c>
      <c r="E122" s="52">
        <f t="shared" si="11"/>
        <v>4630.68</v>
      </c>
      <c r="F122" s="53">
        <f>I122</f>
        <v>4630.68</v>
      </c>
      <c r="G122" s="80" t="s">
        <v>100</v>
      </c>
      <c r="H122" s="80" t="s">
        <v>100</v>
      </c>
      <c r="I122" s="53">
        <f>I123</f>
        <v>4630.68</v>
      </c>
      <c r="J122" s="80">
        <f>D122-I122</f>
        <v>0</v>
      </c>
      <c r="K122" s="180">
        <f>E122-I122</f>
        <v>0</v>
      </c>
    </row>
    <row r="123" spans="1:11" ht="11.25" hidden="1">
      <c r="A123" s="48"/>
      <c r="B123" s="212"/>
      <c r="C123" s="153" t="s">
        <v>250</v>
      </c>
      <c r="D123" s="213">
        <v>4630.68</v>
      </c>
      <c r="E123" s="213">
        <f t="shared" si="11"/>
        <v>4630.68</v>
      </c>
      <c r="F123" s="214">
        <f>I123</f>
        <v>4630.68</v>
      </c>
      <c r="G123" s="82" t="s">
        <v>100</v>
      </c>
      <c r="H123" s="82" t="s">
        <v>100</v>
      </c>
      <c r="I123" s="214">
        <v>4630.68</v>
      </c>
      <c r="J123" s="213">
        <v>0</v>
      </c>
      <c r="K123" s="215">
        <f>E123-I123</f>
        <v>0</v>
      </c>
    </row>
    <row r="124" spans="1:11" ht="12.75" customHeight="1" thickBot="1">
      <c r="A124" s="48" t="s">
        <v>83</v>
      </c>
      <c r="B124" s="54"/>
      <c r="C124" s="50" t="s">
        <v>175</v>
      </c>
      <c r="D124" s="55">
        <f>D125+D129</f>
        <v>614017.71</v>
      </c>
      <c r="E124" s="55">
        <f t="shared" si="11"/>
        <v>614017.71</v>
      </c>
      <c r="F124" s="56">
        <f t="shared" si="12"/>
        <v>614017.71</v>
      </c>
      <c r="G124" s="128" t="s">
        <v>100</v>
      </c>
      <c r="H124" s="128" t="s">
        <v>100</v>
      </c>
      <c r="I124" s="56">
        <f>I125+I129</f>
        <v>614017.71</v>
      </c>
      <c r="J124" s="128">
        <v>0</v>
      </c>
      <c r="K124" s="179">
        <f t="shared" si="10"/>
        <v>0</v>
      </c>
    </row>
    <row r="125" spans="1:11" ht="12.75" customHeight="1">
      <c r="A125" s="48" t="s">
        <v>171</v>
      </c>
      <c r="B125" s="15"/>
      <c r="C125" s="49" t="s">
        <v>176</v>
      </c>
      <c r="D125" s="52">
        <f>D126+D127+D128</f>
        <v>612977.71</v>
      </c>
      <c r="E125" s="52">
        <f t="shared" si="11"/>
        <v>612977.71</v>
      </c>
      <c r="F125" s="53">
        <f>I125</f>
        <v>612977.71</v>
      </c>
      <c r="G125" s="80" t="s">
        <v>100</v>
      </c>
      <c r="H125" s="80" t="s">
        <v>100</v>
      </c>
      <c r="I125" s="53">
        <f>I126+I127+I128</f>
        <v>612977.71</v>
      </c>
      <c r="J125" s="80">
        <f>D125-F125</f>
        <v>0</v>
      </c>
      <c r="K125" s="180">
        <f>E125-I125</f>
        <v>0</v>
      </c>
    </row>
    <row r="126" spans="1:11" ht="12.75" customHeight="1" hidden="1">
      <c r="A126" s="48"/>
      <c r="B126" s="152"/>
      <c r="C126" s="153" t="s">
        <v>190</v>
      </c>
      <c r="D126" s="64">
        <f>162000+15000+30000</f>
        <v>207000</v>
      </c>
      <c r="E126" s="64">
        <f>D126</f>
        <v>207000</v>
      </c>
      <c r="F126" s="113">
        <f>I126</f>
        <v>207000</v>
      </c>
      <c r="G126" s="79" t="s">
        <v>100</v>
      </c>
      <c r="H126" s="79" t="s">
        <v>100</v>
      </c>
      <c r="I126" s="113">
        <v>207000</v>
      </c>
      <c r="J126" s="52">
        <f>E126-F126</f>
        <v>0</v>
      </c>
      <c r="K126" s="108">
        <f>J126</f>
        <v>0</v>
      </c>
    </row>
    <row r="127" spans="1:11" ht="16.5" customHeight="1" hidden="1">
      <c r="A127" s="48"/>
      <c r="B127" s="15"/>
      <c r="C127" s="49" t="s">
        <v>251</v>
      </c>
      <c r="D127" s="52">
        <f>24000+34000+142000+6000+13040+46816+6000+4500+126896.6</f>
        <v>403252.6</v>
      </c>
      <c r="E127" s="52">
        <f>D127</f>
        <v>403252.6</v>
      </c>
      <c r="F127" s="53">
        <f>I127</f>
        <v>403252.6</v>
      </c>
      <c r="G127" s="80" t="s">
        <v>100</v>
      </c>
      <c r="H127" s="80" t="s">
        <v>100</v>
      </c>
      <c r="I127" s="53">
        <v>403252.6</v>
      </c>
      <c r="J127" s="52">
        <f>E127-F127</f>
        <v>0</v>
      </c>
      <c r="K127" s="108">
        <f>J127</f>
        <v>0</v>
      </c>
    </row>
    <row r="128" spans="1:11" ht="16.5" customHeight="1" hidden="1">
      <c r="A128" s="48"/>
      <c r="B128" s="15"/>
      <c r="C128" s="49" t="s">
        <v>252</v>
      </c>
      <c r="D128" s="52">
        <v>2725.11</v>
      </c>
      <c r="E128" s="52">
        <v>2725.11</v>
      </c>
      <c r="F128" s="53">
        <v>2725.11</v>
      </c>
      <c r="G128" s="80" t="s">
        <v>100</v>
      </c>
      <c r="H128" s="80" t="s">
        <v>100</v>
      </c>
      <c r="I128" s="53">
        <v>2725.11</v>
      </c>
      <c r="J128" s="52">
        <v>0</v>
      </c>
      <c r="K128" s="108">
        <v>0</v>
      </c>
    </row>
    <row r="129" spans="1:11" ht="13.5" customHeight="1">
      <c r="A129" s="48" t="s">
        <v>172</v>
      </c>
      <c r="B129" s="200"/>
      <c r="C129" s="112" t="s">
        <v>177</v>
      </c>
      <c r="D129" s="64">
        <f>D130</f>
        <v>1040</v>
      </c>
      <c r="E129" s="64">
        <f t="shared" si="11"/>
        <v>1040</v>
      </c>
      <c r="F129" s="64">
        <v>0</v>
      </c>
      <c r="G129" s="79" t="s">
        <v>100</v>
      </c>
      <c r="H129" s="79" t="s">
        <v>100</v>
      </c>
      <c r="I129" s="113">
        <f>I130</f>
        <v>1040</v>
      </c>
      <c r="J129" s="79">
        <f>D129-I129</f>
        <v>0</v>
      </c>
      <c r="K129" s="201">
        <f>E129-I129</f>
        <v>0</v>
      </c>
    </row>
    <row r="130" spans="1:11" ht="13.5" customHeight="1" hidden="1" thickBot="1">
      <c r="A130" s="48"/>
      <c r="B130" s="205"/>
      <c r="C130" s="206" t="s">
        <v>245</v>
      </c>
      <c r="D130" s="207">
        <v>1040</v>
      </c>
      <c r="E130" s="207">
        <v>1040</v>
      </c>
      <c r="F130" s="207">
        <v>0</v>
      </c>
      <c r="G130" s="207">
        <v>0</v>
      </c>
      <c r="H130" s="207">
        <v>0</v>
      </c>
      <c r="I130" s="208">
        <v>1040</v>
      </c>
      <c r="J130" s="209">
        <v>0</v>
      </c>
      <c r="K130" s="210">
        <v>0</v>
      </c>
    </row>
    <row r="131" spans="1:11" ht="22.5" customHeight="1">
      <c r="A131" s="17" t="s">
        <v>51</v>
      </c>
      <c r="B131" s="69" t="s">
        <v>52</v>
      </c>
      <c r="C131" s="96" t="s">
        <v>37</v>
      </c>
      <c r="D131" s="96" t="s">
        <v>37</v>
      </c>
      <c r="E131" s="189" t="s">
        <v>37</v>
      </c>
      <c r="F131" s="29">
        <f>E19-F81</f>
        <v>-269957327.09000003</v>
      </c>
      <c r="G131" s="99" t="s">
        <v>100</v>
      </c>
      <c r="H131" s="99" t="s">
        <v>100</v>
      </c>
      <c r="I131" s="29">
        <f>H19-I81</f>
        <v>-269957327.09000003</v>
      </c>
      <c r="J131" s="96" t="s">
        <v>37</v>
      </c>
      <c r="K131" s="96" t="s">
        <v>37</v>
      </c>
    </row>
    <row r="132" spans="2:9" ht="11.25">
      <c r="B132" s="26"/>
      <c r="C132" s="26"/>
      <c r="D132" s="26"/>
      <c r="E132" s="26"/>
      <c r="F132" s="26"/>
      <c r="G132" s="26"/>
      <c r="H132" s="26"/>
      <c r="I132" s="26"/>
    </row>
    <row r="133" spans="1:9" ht="15" customHeight="1">
      <c r="A133" s="232" t="s">
        <v>53</v>
      </c>
      <c r="B133" s="232"/>
      <c r="C133" s="232"/>
      <c r="D133" s="232"/>
      <c r="E133" s="232"/>
      <c r="F133" s="232"/>
      <c r="G133" s="232"/>
      <c r="H133" s="232"/>
      <c r="I133" s="232"/>
    </row>
    <row r="134" ht="4.5" customHeight="1"/>
    <row r="135" spans="1:9" ht="45" customHeight="1">
      <c r="A135" s="233" t="s">
        <v>16</v>
      </c>
      <c r="B135" s="235" t="s">
        <v>17</v>
      </c>
      <c r="C135" s="235" t="s">
        <v>54</v>
      </c>
      <c r="D135" s="235" t="s">
        <v>19</v>
      </c>
      <c r="E135" s="20" t="s">
        <v>20</v>
      </c>
      <c r="F135" s="20"/>
      <c r="G135" s="20"/>
      <c r="H135" s="20"/>
      <c r="I135" s="235" t="s">
        <v>21</v>
      </c>
    </row>
    <row r="136" spans="1:9" ht="33.75">
      <c r="A136" s="234"/>
      <c r="B136" s="236"/>
      <c r="C136" s="236"/>
      <c r="D136" s="236"/>
      <c r="E136" s="8" t="s">
        <v>22</v>
      </c>
      <c r="F136" s="8" t="s">
        <v>23</v>
      </c>
      <c r="G136" s="8" t="s">
        <v>24</v>
      </c>
      <c r="H136" s="8" t="s">
        <v>25</v>
      </c>
      <c r="I136" s="236"/>
    </row>
    <row r="137" spans="1:9" ht="12" thickBot="1">
      <c r="A137" s="9" t="s">
        <v>26</v>
      </c>
      <c r="B137" s="9" t="s">
        <v>27</v>
      </c>
      <c r="C137" s="9" t="s">
        <v>28</v>
      </c>
      <c r="D137" s="9" t="s">
        <v>29</v>
      </c>
      <c r="E137" s="9" t="s">
        <v>30</v>
      </c>
      <c r="F137" s="9" t="s">
        <v>31</v>
      </c>
      <c r="G137" s="9" t="s">
        <v>32</v>
      </c>
      <c r="H137" s="9" t="s">
        <v>33</v>
      </c>
      <c r="I137" s="9" t="s">
        <v>34</v>
      </c>
    </row>
    <row r="138" spans="1:9" ht="24.75" customHeight="1">
      <c r="A138" s="61" t="s">
        <v>55</v>
      </c>
      <c r="B138" s="89" t="s">
        <v>56</v>
      </c>
      <c r="C138" s="70" t="s">
        <v>37</v>
      </c>
      <c r="D138" s="76" t="s">
        <v>100</v>
      </c>
      <c r="E138" s="85">
        <f>-F131</f>
        <v>269957327.09000003</v>
      </c>
      <c r="F138" s="85" t="s">
        <v>100</v>
      </c>
      <c r="G138" s="85" t="s">
        <v>100</v>
      </c>
      <c r="H138" s="85">
        <f>E138</f>
        <v>269957327.09000003</v>
      </c>
      <c r="I138" s="86" t="s">
        <v>100</v>
      </c>
    </row>
    <row r="139" spans="1:9" ht="11.25">
      <c r="A139" s="58" t="s">
        <v>38</v>
      </c>
      <c r="B139" s="90"/>
      <c r="C139" s="71"/>
      <c r="D139" s="71"/>
      <c r="E139" s="82"/>
      <c r="F139" s="82"/>
      <c r="G139" s="82"/>
      <c r="H139" s="82"/>
      <c r="I139" s="87"/>
    </row>
    <row r="140" spans="1:9" ht="24">
      <c r="A140" s="62" t="s">
        <v>57</v>
      </c>
      <c r="B140" s="91" t="s">
        <v>58</v>
      </c>
      <c r="C140" s="72" t="s">
        <v>37</v>
      </c>
      <c r="D140" s="120" t="s">
        <v>100</v>
      </c>
      <c r="E140" s="99" t="s">
        <v>100</v>
      </c>
      <c r="F140" s="99" t="s">
        <v>100</v>
      </c>
      <c r="G140" s="99" t="s">
        <v>100</v>
      </c>
      <c r="H140" s="99" t="s">
        <v>100</v>
      </c>
      <c r="I140" s="117" t="s">
        <v>100</v>
      </c>
    </row>
    <row r="141" spans="1:9" ht="12">
      <c r="A141" s="63" t="s">
        <v>59</v>
      </c>
      <c r="B141" s="90"/>
      <c r="C141" s="71"/>
      <c r="D141" s="121"/>
      <c r="E141" s="116"/>
      <c r="F141" s="116"/>
      <c r="G141" s="116"/>
      <c r="H141" s="116"/>
      <c r="I141" s="118"/>
    </row>
    <row r="142" spans="1:9" ht="24">
      <c r="A142" s="61" t="s">
        <v>60</v>
      </c>
      <c r="B142" s="92" t="s">
        <v>61</v>
      </c>
      <c r="C142" s="9" t="s">
        <v>37</v>
      </c>
      <c r="D142" s="122" t="s">
        <v>100</v>
      </c>
      <c r="E142" s="115" t="s">
        <v>100</v>
      </c>
      <c r="F142" s="115" t="s">
        <v>100</v>
      </c>
      <c r="G142" s="115" t="s">
        <v>100</v>
      </c>
      <c r="H142" s="115" t="s">
        <v>100</v>
      </c>
      <c r="I142" s="119" t="s">
        <v>100</v>
      </c>
    </row>
    <row r="143" spans="1:9" ht="12">
      <c r="A143" s="63" t="s">
        <v>59</v>
      </c>
      <c r="B143" s="90"/>
      <c r="C143" s="71"/>
      <c r="D143" s="77"/>
      <c r="E143" s="82"/>
      <c r="F143" s="82"/>
      <c r="G143" s="82"/>
      <c r="H143" s="82"/>
      <c r="I143" s="87"/>
    </row>
    <row r="144" spans="1:14" ht="12">
      <c r="A144" s="61" t="s">
        <v>62</v>
      </c>
      <c r="B144" s="92" t="s">
        <v>63</v>
      </c>
      <c r="C144" s="9" t="s">
        <v>37</v>
      </c>
      <c r="D144" s="78" t="s">
        <v>100</v>
      </c>
      <c r="E144" s="79" t="s">
        <v>37</v>
      </c>
      <c r="F144" s="79" t="s">
        <v>100</v>
      </c>
      <c r="G144" s="79" t="s">
        <v>100</v>
      </c>
      <c r="H144" s="79" t="s">
        <v>100</v>
      </c>
      <c r="I144" s="88" t="s">
        <v>37</v>
      </c>
      <c r="M144" s="26"/>
      <c r="N144" s="26"/>
    </row>
    <row r="145" spans="1:14" ht="12">
      <c r="A145" s="61" t="s">
        <v>101</v>
      </c>
      <c r="B145" s="92">
        <v>710</v>
      </c>
      <c r="C145" s="73" t="s">
        <v>37</v>
      </c>
      <c r="D145" s="78" t="s">
        <v>100</v>
      </c>
      <c r="E145" s="79" t="s">
        <v>37</v>
      </c>
      <c r="F145" s="79" t="s">
        <v>100</v>
      </c>
      <c r="G145" s="79" t="s">
        <v>100</v>
      </c>
      <c r="H145" s="79" t="s">
        <v>100</v>
      </c>
      <c r="I145" s="88" t="s">
        <v>37</v>
      </c>
      <c r="M145" s="26"/>
      <c r="N145" s="26"/>
    </row>
    <row r="146" spans="1:14" ht="12">
      <c r="A146" s="61" t="s">
        <v>102</v>
      </c>
      <c r="B146" s="92">
        <v>720</v>
      </c>
      <c r="C146" s="73" t="s">
        <v>37</v>
      </c>
      <c r="D146" s="78" t="s">
        <v>100</v>
      </c>
      <c r="E146" s="79" t="s">
        <v>37</v>
      </c>
      <c r="F146" s="79" t="s">
        <v>100</v>
      </c>
      <c r="G146" s="79" t="s">
        <v>100</v>
      </c>
      <c r="H146" s="79" t="s">
        <v>100</v>
      </c>
      <c r="I146" s="88" t="s">
        <v>37</v>
      </c>
      <c r="M146" s="26"/>
      <c r="N146" s="26"/>
    </row>
    <row r="147" spans="1:14" ht="24">
      <c r="A147" s="61" t="s">
        <v>64</v>
      </c>
      <c r="B147" s="92" t="s">
        <v>65</v>
      </c>
      <c r="C147" s="73" t="s">
        <v>37</v>
      </c>
      <c r="D147" s="9" t="s">
        <v>37</v>
      </c>
      <c r="E147" s="115">
        <f>E148</f>
        <v>269957327.09000003</v>
      </c>
      <c r="F147" s="115" t="s">
        <v>100</v>
      </c>
      <c r="G147" s="115" t="s">
        <v>100</v>
      </c>
      <c r="H147" s="115">
        <f>E147</f>
        <v>269957327.09000003</v>
      </c>
      <c r="I147" s="138" t="s">
        <v>37</v>
      </c>
      <c r="M147" s="26"/>
      <c r="N147" s="26"/>
    </row>
    <row r="148" spans="1:14" ht="48">
      <c r="A148" s="61" t="s">
        <v>66</v>
      </c>
      <c r="B148" s="93" t="s">
        <v>67</v>
      </c>
      <c r="C148" s="74" t="s">
        <v>37</v>
      </c>
      <c r="D148" s="9" t="s">
        <v>37</v>
      </c>
      <c r="E148" s="115">
        <f>E150+E151</f>
        <v>269957327.09000003</v>
      </c>
      <c r="F148" s="115" t="s">
        <v>100</v>
      </c>
      <c r="G148" s="115" t="s">
        <v>37</v>
      </c>
      <c r="H148" s="115">
        <f>E148</f>
        <v>269957327.09000003</v>
      </c>
      <c r="I148" s="138" t="s">
        <v>37</v>
      </c>
      <c r="M148" s="197"/>
      <c r="N148" s="26"/>
    </row>
    <row r="149" spans="1:14" ht="12.75">
      <c r="A149" s="63" t="s">
        <v>59</v>
      </c>
      <c r="B149" s="90"/>
      <c r="C149" s="71"/>
      <c r="D149" s="71"/>
      <c r="E149" s="116"/>
      <c r="F149" s="116"/>
      <c r="G149" s="116"/>
      <c r="H149" s="116"/>
      <c r="I149" s="83"/>
      <c r="K149" s="24"/>
      <c r="M149" s="197"/>
      <c r="N149" s="26"/>
    </row>
    <row r="150" spans="1:14" ht="22.5">
      <c r="A150" s="65" t="s">
        <v>68</v>
      </c>
      <c r="B150" s="91" t="s">
        <v>69</v>
      </c>
      <c r="C150" s="75" t="s">
        <v>37</v>
      </c>
      <c r="D150" s="72" t="s">
        <v>37</v>
      </c>
      <c r="E150" s="99">
        <f>-E19</f>
        <v>-39409886.44999999</v>
      </c>
      <c r="F150" s="99" t="s">
        <v>100</v>
      </c>
      <c r="G150" s="99" t="s">
        <v>37</v>
      </c>
      <c r="H150" s="99">
        <f>E150</f>
        <v>-39409886.44999999</v>
      </c>
      <c r="I150" s="139" t="s">
        <v>37</v>
      </c>
      <c r="M150" s="197"/>
      <c r="N150" s="26"/>
    </row>
    <row r="151" spans="1:14" ht="22.5">
      <c r="A151" s="60" t="s">
        <v>70</v>
      </c>
      <c r="B151" s="91" t="s">
        <v>71</v>
      </c>
      <c r="C151" s="73" t="s">
        <v>37</v>
      </c>
      <c r="D151" s="9" t="s">
        <v>37</v>
      </c>
      <c r="E151" s="115">
        <f>F81</f>
        <v>309367213.54</v>
      </c>
      <c r="F151" s="99" t="s">
        <v>100</v>
      </c>
      <c r="G151" s="99" t="s">
        <v>37</v>
      </c>
      <c r="H151" s="115">
        <f>E151</f>
        <v>309367213.54</v>
      </c>
      <c r="I151" s="138" t="s">
        <v>37</v>
      </c>
      <c r="M151" s="197"/>
      <c r="N151" s="26"/>
    </row>
    <row r="152" spans="1:14" ht="24">
      <c r="A152" s="61" t="s">
        <v>72</v>
      </c>
      <c r="B152" s="91" t="s">
        <v>73</v>
      </c>
      <c r="C152" s="74" t="s">
        <v>37</v>
      </c>
      <c r="D152" s="9" t="s">
        <v>37</v>
      </c>
      <c r="E152" s="115" t="s">
        <v>37</v>
      </c>
      <c r="F152" s="99" t="s">
        <v>100</v>
      </c>
      <c r="G152" s="99" t="s">
        <v>100</v>
      </c>
      <c r="H152" s="115" t="s">
        <v>100</v>
      </c>
      <c r="I152" s="138" t="s">
        <v>37</v>
      </c>
      <c r="M152" s="95"/>
      <c r="N152" s="26"/>
    </row>
    <row r="153" spans="1:14" ht="12">
      <c r="A153" s="63" t="s">
        <v>74</v>
      </c>
      <c r="B153" s="90"/>
      <c r="C153" s="71"/>
      <c r="D153" s="71"/>
      <c r="E153" s="82"/>
      <c r="F153" s="82"/>
      <c r="G153" s="82"/>
      <c r="H153" s="82"/>
      <c r="I153" s="83"/>
      <c r="M153" s="26"/>
      <c r="N153" s="26"/>
    </row>
    <row r="154" spans="1:9" ht="11.25" customHeight="1">
      <c r="A154" s="65" t="s">
        <v>75</v>
      </c>
      <c r="B154" s="91" t="s">
        <v>76</v>
      </c>
      <c r="C154" s="75" t="s">
        <v>37</v>
      </c>
      <c r="D154" s="72" t="s">
        <v>37</v>
      </c>
      <c r="E154" s="80" t="s">
        <v>37</v>
      </c>
      <c r="F154" s="80" t="s">
        <v>100</v>
      </c>
      <c r="G154" s="80" t="s">
        <v>100</v>
      </c>
      <c r="H154" s="80" t="s">
        <v>100</v>
      </c>
      <c r="I154" s="84" t="s">
        <v>37</v>
      </c>
    </row>
    <row r="155" spans="1:9" ht="12.75" customHeight="1" thickBot="1">
      <c r="A155" s="60" t="s">
        <v>77</v>
      </c>
      <c r="B155" s="94" t="s">
        <v>78</v>
      </c>
      <c r="C155" s="73" t="s">
        <v>37</v>
      </c>
      <c r="D155" s="9" t="s">
        <v>37</v>
      </c>
      <c r="E155" s="79" t="s">
        <v>37</v>
      </c>
      <c r="F155" s="79" t="s">
        <v>100</v>
      </c>
      <c r="G155" s="79" t="s">
        <v>100</v>
      </c>
      <c r="H155" s="79" t="s">
        <v>100</v>
      </c>
      <c r="I155" s="81" t="s">
        <v>37</v>
      </c>
    </row>
    <row r="156" spans="2:9" ht="21" customHeight="1">
      <c r="B156" s="14"/>
      <c r="C156" s="14"/>
      <c r="D156" s="14"/>
      <c r="E156" s="14"/>
      <c r="F156" s="14"/>
      <c r="G156" s="14"/>
      <c r="H156" s="14"/>
      <c r="I156" s="14"/>
    </row>
    <row r="157" spans="1:6" ht="27.75" customHeight="1">
      <c r="A157" s="145" t="s">
        <v>104</v>
      </c>
      <c r="B157" s="22"/>
      <c r="C157" s="125" t="s">
        <v>127</v>
      </c>
      <c r="D157" s="26"/>
      <c r="E157" s="217" t="s">
        <v>255</v>
      </c>
      <c r="F157" s="217"/>
    </row>
    <row r="158" spans="3:9" ht="12">
      <c r="C158" s="25"/>
      <c r="E158" s="217"/>
      <c r="F158" s="217"/>
      <c r="G158" s="22"/>
      <c r="H158" s="22"/>
      <c r="I158" s="21" t="s">
        <v>122</v>
      </c>
    </row>
    <row r="160" spans="1:3" ht="5.25" customHeight="1">
      <c r="A160" s="217" t="s">
        <v>201</v>
      </c>
      <c r="C160" s="222"/>
    </row>
    <row r="161" spans="1:5" ht="28.5" customHeight="1">
      <c r="A161" s="217"/>
      <c r="C161" s="222"/>
      <c r="D161" s="223" t="s">
        <v>122</v>
      </c>
      <c r="E161" s="223"/>
    </row>
    <row r="164" ht="15" customHeight="1">
      <c r="A164" s="174" t="s">
        <v>256</v>
      </c>
    </row>
  </sheetData>
  <sheetProtection/>
  <mergeCells count="38">
    <mergeCell ref="I81:I82"/>
    <mergeCell ref="E81:E82"/>
    <mergeCell ref="D16:D17"/>
    <mergeCell ref="C12:G12"/>
    <mergeCell ref="I135:I136"/>
    <mergeCell ref="B76:B77"/>
    <mergeCell ref="C76:C77"/>
    <mergeCell ref="D76:D77"/>
    <mergeCell ref="E76:E77"/>
    <mergeCell ref="G81:G82"/>
    <mergeCell ref="C10:G10"/>
    <mergeCell ref="H81:H82"/>
    <mergeCell ref="B81:B82"/>
    <mergeCell ref="A135:A136"/>
    <mergeCell ref="B135:B136"/>
    <mergeCell ref="C135:C136"/>
    <mergeCell ref="D135:D136"/>
    <mergeCell ref="C81:C82"/>
    <mergeCell ref="J76:K76"/>
    <mergeCell ref="A133:I133"/>
    <mergeCell ref="A16:A17"/>
    <mergeCell ref="B16:B17"/>
    <mergeCell ref="C16:C17"/>
    <mergeCell ref="I16:I17"/>
    <mergeCell ref="A76:A77"/>
    <mergeCell ref="J81:J82"/>
    <mergeCell ref="K81:K82"/>
    <mergeCell ref="F81:F82"/>
    <mergeCell ref="E157:F158"/>
    <mergeCell ref="I6:I7"/>
    <mergeCell ref="A6:B7"/>
    <mergeCell ref="A160:A161"/>
    <mergeCell ref="C160:C161"/>
    <mergeCell ref="D161:E161"/>
    <mergeCell ref="C6:G9"/>
    <mergeCell ref="A81:A82"/>
    <mergeCell ref="D81:D82"/>
    <mergeCell ref="C11:G11"/>
  </mergeCells>
  <printOptions/>
  <pageMargins left="0.35433070866141736" right="0.15748031496062992" top="0.3937007874015748" bottom="0.3937007874015748" header="0.5118110236220472" footer="0"/>
  <pageSetup fitToHeight="0" fitToWidth="0" horizontalDpi="600" verticalDpi="600" orientation="landscape" paperSize="9" scale="90" r:id="rId2"/>
  <rowBreaks count="2" manualBreakCount="2">
    <brk id="72" max="255" man="1"/>
    <brk id="13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Раткевич Марина Викторовна</dc:creator>
  <cp:keywords/>
  <dc:description/>
  <cp:lastModifiedBy>Раткевич Марина Викторовна</cp:lastModifiedBy>
  <cp:lastPrinted>2023-01-31T05:46:16Z</cp:lastPrinted>
  <dcterms:created xsi:type="dcterms:W3CDTF">2011-01-26T11:29:42Z</dcterms:created>
  <dcterms:modified xsi:type="dcterms:W3CDTF">2023-01-31T05:46:31Z</dcterms:modified>
  <cp:category/>
  <cp:version/>
  <cp:contentType/>
  <cp:contentStatus/>
</cp:coreProperties>
</file>